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Wire List" sheetId="1" state="visible" r:id="rId2"/>
    <sheet name="Summary" sheetId="2" state="visible" r:id="rId3"/>
    <sheet name="Ampacity" sheetId="3" state="visible" r:id="rId4"/>
    <sheet name="Loads Analysis" sheetId="4" state="visible" r:id="rId5"/>
    <sheet name="CBs" sheetId="5" state="visible" r:id="rId6"/>
    <sheet name="CurrentSense" sheetId="6" state="visible" r:id="rId7"/>
  </sheets>
  <calcPr iterateCount="100" refMode="A1" iterate="false" iterateDelta="0.0001"/>
  <pivotCaches>
    <pivotCache cacheId="1" r:id="rId9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<sst xmlns="http://schemas.openxmlformats.org/spreadsheetml/2006/main" count="288" uniqueCount="190">
  <si>
    <t xml:space="preserve">Cable</t>
  </si>
  <si>
    <t xml:space="preserve">Signal</t>
  </si>
  <si>
    <t xml:space="preserve">Length (mm)</t>
  </si>
  <si>
    <t xml:space="preserve">plus 10</t>
  </si>
  <si>
    <t xml:space="preserve">Length(ft)</t>
  </si>
  <si>
    <t xml:space="preserve">Type</t>
  </si>
  <si>
    <t xml:space="preserve">Size</t>
  </si>
  <si>
    <t xml:space="preserve">Type-Size</t>
  </si>
  <si>
    <t xml:space="preserve">Current Draw (A)</t>
  </si>
  <si>
    <t xml:space="preserve">Wire length needed</t>
  </si>
  <si>
    <t xml:space="preserve">Note</t>
  </si>
  <si>
    <t xml:space="preserve">IP to Roll Servo</t>
  </si>
  <si>
    <t xml:space="preserve">CAN Hi/Lo</t>
  </si>
  <si>
    <t xml:space="preserve">M27500/22SB2</t>
  </si>
  <si>
    <t xml:space="preserve">Power +12VDC</t>
  </si>
  <si>
    <t xml:space="preserve">M22759/16</t>
  </si>
  <si>
    <t xml:space="preserve">Power Return</t>
  </si>
  <si>
    <t xml:space="preserve">Roll Servo to Pitch Servo</t>
  </si>
  <si>
    <t xml:space="preserve">Power included in roll servo</t>
  </si>
  <si>
    <t xml:space="preserve">Pitch Servo to GMU 11</t>
  </si>
  <si>
    <t xml:space="preserve">IP to GMU 11</t>
  </si>
  <si>
    <t xml:space="preserve">Pitch Servo to Elv Trim</t>
  </si>
  <si>
    <t xml:space="preserve">Trim +/-</t>
  </si>
  <si>
    <t xml:space="preserve">IP to Elv Trim</t>
  </si>
  <si>
    <t xml:space="preserve">Position Sense</t>
  </si>
  <si>
    <t xml:space="preserve">M27500/22SB3</t>
  </si>
  <si>
    <t xml:space="preserve">IP to Left Wing</t>
  </si>
  <si>
    <t xml:space="preserve">sealing plugs needed</t>
  </si>
  <si>
    <t xml:space="preserve">GAP 26 Heater +12VDC</t>
  </si>
  <si>
    <t xml:space="preserve">size 20</t>
  </si>
  <si>
    <t xml:space="preserve">GAP 26 Heater Return</t>
  </si>
  <si>
    <t xml:space="preserve">GAP 26 Heater Sense</t>
  </si>
  <si>
    <t xml:space="preserve">Landing Light +12VDC</t>
  </si>
  <si>
    <t xml:space="preserve">pins needed</t>
  </si>
  <si>
    <t xml:space="preserve">Taxi Light +12VDC</t>
  </si>
  <si>
    <t xml:space="preserve">size 14-16</t>
  </si>
  <si>
    <t xml:space="preserve">Landing/Taxi Return</t>
  </si>
  <si>
    <t xml:space="preserve">size 16-18</t>
  </si>
  <si>
    <t xml:space="preserve">Nav Light +12VDC</t>
  </si>
  <si>
    <t xml:space="preserve">size 20-22</t>
  </si>
  <si>
    <t xml:space="preserve">Strobe Light +12VDC</t>
  </si>
  <si>
    <t xml:space="preserve">Nav/Strobe Return</t>
  </si>
  <si>
    <t xml:space="preserve">sockets needed</t>
  </si>
  <si>
    <t xml:space="preserve">Strobe Sync</t>
  </si>
  <si>
    <t xml:space="preserve">Fuel Sense +</t>
  </si>
  <si>
    <t xml:space="preserve">Fuel Sense -</t>
  </si>
  <si>
    <t xml:space="preserve">Right Wing to IP</t>
  </si>
  <si>
    <t xml:space="preserve">size 16</t>
  </si>
  <si>
    <t xml:space="preserve">Left to Right Wing</t>
  </si>
  <si>
    <t xml:space="preserve">Strobe sync</t>
  </si>
  <si>
    <t xml:space="preserve">IP to center console</t>
  </si>
  <si>
    <t xml:space="preserve">Pilot Stereo</t>
  </si>
  <si>
    <t xml:space="preserve">Pilot Mic</t>
  </si>
  <si>
    <t xml:space="preserve">Pilot Mic Key</t>
  </si>
  <si>
    <t xml:space="preserve">Copilot Stereo</t>
  </si>
  <si>
    <t xml:space="preserve">Copilot Mic</t>
  </si>
  <si>
    <t xml:space="preserve">Pass Stereo</t>
  </si>
  <si>
    <t xml:space="preserve">Pass Mic 1</t>
  </si>
  <si>
    <t xml:space="preserve">Pass Mic 2</t>
  </si>
  <si>
    <t xml:space="preserve">IP to Beacon 1</t>
  </si>
  <si>
    <t xml:space="preserve">Beacon +12V/Return</t>
  </si>
  <si>
    <t xml:space="preserve">Wing to Beacon 1</t>
  </si>
  <si>
    <t xml:space="preserve">Connectors Needed</t>
  </si>
  <si>
    <t xml:space="preserve">5 pin for Trim Servo</t>
  </si>
  <si>
    <t xml:space="preserve">4/6 pin for rudder light</t>
  </si>
  <si>
    <t xml:space="preserve">Sum of Wire length needed</t>
  </si>
  <si>
    <t xml:space="preserve">(empty)</t>
  </si>
  <si>
    <t xml:space="preserve">Total Result</t>
  </si>
  <si>
    <t xml:space="preserve">This wire is manufactured with white ETFE insulation only.</t>
  </si>
  <si>
    <t xml:space="preserve">Wire Size (AWG)</t>
  </si>
  <si>
    <t xml:space="preserve">Current Rating*</t>
  </si>
  <si>
    <t xml:space="preserve">Insulation Diameter (Inches)</t>
  </si>
  <si>
    <t xml:space="preserve">24 Gauge</t>
  </si>
  <si>
    <t xml:space="preserve">5.1 amps</t>
  </si>
  <si>
    <t xml:space="preserve">0.045"</t>
  </si>
  <si>
    <t xml:space="preserve">22 Gauge</t>
  </si>
  <si>
    <t xml:space="preserve">6.3 amps</t>
  </si>
  <si>
    <t xml:space="preserve">0.052"</t>
  </si>
  <si>
    <t xml:space="preserve">20 Gauge</t>
  </si>
  <si>
    <t xml:space="preserve">8.9 amps</t>
  </si>
  <si>
    <t xml:space="preserve">0.060"</t>
  </si>
  <si>
    <t xml:space="preserve">18 Gauge</t>
  </si>
  <si>
    <t xml:space="preserve">11.4 amps</t>
  </si>
  <si>
    <t xml:space="preserve">0.071"</t>
  </si>
  <si>
    <t xml:space="preserve">16 Gauge</t>
  </si>
  <si>
    <t xml:space="preserve">13.9 amps</t>
  </si>
  <si>
    <t xml:space="preserve">0.079"</t>
  </si>
  <si>
    <t xml:space="preserve">14 Gauge</t>
  </si>
  <si>
    <t xml:space="preserve">17.7 amps</t>
  </si>
  <si>
    <t xml:space="preserve">0.095"</t>
  </si>
  <si>
    <t xml:space="preserve">12 Gauge</t>
  </si>
  <si>
    <t xml:space="preserve">24.0 amps</t>
  </si>
  <si>
    <t xml:space="preserve">0.120"</t>
  </si>
  <si>
    <t xml:space="preserve">10 Gauge</t>
  </si>
  <si>
    <t xml:space="preserve">32.9 amps</t>
  </si>
  <si>
    <t xml:space="preserve">0.138"</t>
  </si>
  <si>
    <t xml:space="preserve">* Current Rating is based on continuous duty for wires in bundles, harnesses, or conduit at sea level.</t>
  </si>
  <si>
    <t xml:space="preserve">Up to (amps)</t>
  </si>
  <si>
    <t xml:space="preserve">Wire Size</t>
  </si>
  <si>
    <t xml:space="preserve">Data</t>
  </si>
  <si>
    <t xml:space="preserve">Current Draw:</t>
  </si>
  <si>
    <t xml:space="preserve">EP914Ti</t>
  </si>
  <si>
    <t xml:space="preserve">915iS</t>
  </si>
  <si>
    <t xml:space="preserve">Consumer</t>
  </si>
  <si>
    <t xml:space="preserve">Max @ 14V</t>
  </si>
  <si>
    <t xml:space="preserve">Typical @ 14V</t>
  </si>
  <si>
    <t xml:space="preserve">IFR Typical</t>
  </si>
  <si>
    <t xml:space="preserve">Day VFR Typical</t>
  </si>
  <si>
    <t xml:space="preserve">Section Subtotal</t>
  </si>
  <si>
    <t xml:space="preserve">Source</t>
  </si>
  <si>
    <t xml:space="preserve">Notes</t>
  </si>
  <si>
    <t xml:space="preserve">Left Wing</t>
  </si>
  <si>
    <t xml:space="preserve">GAP 26</t>
  </si>
  <si>
    <t xml:space="preserve">Max per manual at -40C, min 4.36A @ 175C)</t>
  </si>
  <si>
    <t xml:space="preserve">6A estimated steady-state</t>
  </si>
  <si>
    <t xml:space="preserve">Landing Light</t>
  </si>
  <si>
    <t xml:space="preserve">Measured at 14V</t>
  </si>
  <si>
    <t xml:space="preserve">Assuming on in flight for typical load.</t>
  </si>
  <si>
    <t xml:space="preserve">Taxi Light</t>
  </si>
  <si>
    <t xml:space="preserve">Assuming off in flight for typical load.</t>
  </si>
  <si>
    <t xml:space="preserve">Nav Light</t>
  </si>
  <si>
    <t xml:space="preserve">Whelen Datasheet</t>
  </si>
  <si>
    <t xml:space="preserve">Strobe</t>
  </si>
  <si>
    <t xml:space="preserve">Max when flashing on &lt;1ms</t>
  </si>
  <si>
    <t xml:space="preserve">Subtotal</t>
  </si>
  <si>
    <t xml:space="preserve">Subtotal + 20%</t>
  </si>
  <si>
    <t xml:space="preserve">Right Wing</t>
  </si>
  <si>
    <t xml:space="preserve">Max when flashing on</t>
  </si>
  <si>
    <t xml:space="preserve">Trim Servo (Roll)</t>
  </si>
  <si>
    <t xml:space="preserve">RAC Datasheet</t>
  </si>
  <si>
    <t xml:space="preserve">Center Console</t>
  </si>
  <si>
    <t xml:space="preserve">Flap Motor</t>
  </si>
  <si>
    <t xml:space="preserve">Transmotec DLA-12-20-A-100 Datasheet</t>
  </si>
  <si>
    <t xml:space="preserve">Only when operating</t>
  </si>
  <si>
    <t xml:space="preserve">USB Charger</t>
  </si>
  <si>
    <t xml:space="preserve">Instrument Panel</t>
  </si>
  <si>
    <t xml:space="preserve">GAD 29</t>
  </si>
  <si>
    <t xml:space="preserve">Garmin install manual (190-01115-01 rev AK)</t>
  </si>
  <si>
    <t xml:space="preserve">GDU 460</t>
  </si>
  <si>
    <t xml:space="preserve">GDU 470</t>
  </si>
  <si>
    <t xml:space="preserve">GEA 24</t>
  </si>
  <si>
    <t xml:space="preserve">GMA 245R</t>
  </si>
  <si>
    <t xml:space="preserve">Garmin install manual (190-01879-11 rev 7)</t>
  </si>
  <si>
    <t xml:space="preserve">With USB charging 2.1A / 0.92A without USB charging</t>
  </si>
  <si>
    <t xml:space="preserve">GMC 507</t>
  </si>
  <si>
    <t xml:space="preserve">GSU 25</t>
  </si>
  <si>
    <t xml:space="preserve">GTN 650xi – main</t>
  </si>
  <si>
    <t xml:space="preserve">Garmin install manual (190-02327-02 rev 4)</t>
  </si>
  <si>
    <t xml:space="preserve">GTN 650xi – com</t>
  </si>
  <si>
    <t xml:space="preserve">GTN 650xi – nav</t>
  </si>
  <si>
    <t xml:space="preserve">GTX 45R</t>
  </si>
  <si>
    <t xml:space="preserve">Garmin install manual (190-01499-10 rev 1)</t>
  </si>
  <si>
    <t xml:space="preserve">Typical 0.72A /max 1.3A</t>
  </si>
  <si>
    <t xml:space="preserve">G5</t>
  </si>
  <si>
    <t xml:space="preserve">Garmin install manual (190-01112-10 rev 19)</t>
  </si>
  <si>
    <t xml:space="preserve">Fuselage</t>
  </si>
  <si>
    <t xml:space="preserve">GMU 11</t>
  </si>
  <si>
    <t xml:space="preserve">GSA 28 (roll)</t>
  </si>
  <si>
    <t xml:space="preserve">GSA 28 (pitch)</t>
  </si>
  <si>
    <t xml:space="preserve">Trim Servo (Pitch)</t>
  </si>
  <si>
    <t xml:space="preserve">Powered through GSA 28</t>
  </si>
  <si>
    <t xml:space="preserve">Firewall</t>
  </si>
  <si>
    <t xml:space="preserve">GPS 20A</t>
  </si>
  <si>
    <t xml:space="preserve">Edge Fuel ECU</t>
  </si>
  <si>
    <t xml:space="preserve">(only applicable to EP914Ti)</t>
  </si>
  <si>
    <t xml:space="preserve">Fuel Pump Main</t>
  </si>
  <si>
    <t xml:space="preserve">Fuel Pump Backup</t>
  </si>
  <si>
    <t xml:space="preserve">Propeller</t>
  </si>
  <si>
    <t xml:space="preserve">Airmaster Datasheet for AP332S Hub</t>
  </si>
  <si>
    <t xml:space="preserve">0.5-2.0A cycling, 0.1 standby</t>
  </si>
  <si>
    <t xml:space="preserve">HVAC Fan</t>
  </si>
  <si>
    <t xml:space="preserve">Need to measure</t>
  </si>
  <si>
    <t xml:space="preserve">Total</t>
  </si>
  <si>
    <t xml:space="preserve">Backup:</t>
  </si>
  <si>
    <t xml:space="preserve">Circuit</t>
  </si>
  <si>
    <t xml:space="preserve">Amps</t>
  </si>
  <si>
    <t xml:space="preserve">Magnetometer</t>
  </si>
  <si>
    <t xml:space="preserve">Autopilot</t>
  </si>
  <si>
    <t xml:space="preserve">Left Wing </t>
  </si>
  <si>
    <t xml:space="preserve">CFM</t>
  </si>
  <si>
    <t xml:space="preserve">k</t>
  </si>
  <si>
    <t xml:space="preserve">V</t>
  </si>
  <si>
    <t xml:space="preserve">volts</t>
  </si>
  <si>
    <t xml:space="preserve">Io</t>
  </si>
  <si>
    <t xml:space="preserve">amps</t>
  </si>
  <si>
    <t xml:space="preserve">IoRMS</t>
  </si>
  <si>
    <t xml:space="preserve">Rsense</t>
  </si>
  <si>
    <t xml:space="preserve">ohms</t>
  </si>
  <si>
    <t xml:space="preserve">power</t>
  </si>
  <si>
    <t xml:space="preserve">watts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</si>
</sst>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\ * #,##0\ ;\ * \(#,##0\);\ * \-#\ ;\ @\ "/>
    <numFmt numFmtId="167" formatCode="\ * #,##0.00\ ;\ * \(#,##0.00\);\ * \-#\ ;\ @\ "/>
    <numFmt numFmtId="168" formatCode="0.00"/>
    <numFmt numFmtId="169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  <font>
      <i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6EF"/>
        <bgColor rgb="FFD9D9D9"/>
      </patternFill>
    </fill>
    <fill>
      <patternFill patternType="solid">
        <fgColor rgb="FFE8F2A1"/>
        <bgColor rgb="FFFFFF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0" fillId="0" borderId="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0" fillId="0" borderId="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4" fillId="0" borderId="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DEE6E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<Relationship Id="rId9" Type="http://schemas.openxmlformats.org/officeDocument/2006/relationships/pivotCacheDefinition" Target="pivotCache/pivotCacheDefinition1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Chart Title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cap="rnd" w="19080">
                <a:solidFill>
                  <a:srgbClr val="5b9bd5"/>
                </a:solidFill>
                <a:prstDash val="sysDot"/>
                <a:round/>
              </a:ln>
            </c:spPr>
            <c:trendlineType val="exp"/>
            <c:forward val="0"/>
            <c:backward val="2"/>
            <c:dispRSqr val="0"/>
            <c:dispEq val="0"/>
          </c:trendline>
          <c:xVal>
            <c:numRef>
              <c:f>Ampacity!$E$16:$E$24</c:f>
              <c:numCache>
                <c:formatCode>General</c:formatCode>
                <c:ptCount val="9"/>
                <c:pt idx="0">
                  <c:v>22</c:v>
                </c:pt>
                <c:pt idx="1">
                  <c:v>20</c:v>
                </c:pt>
                <c:pt idx="2">
                  <c:v>18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6</c:v>
                </c:pt>
              </c:numCache>
            </c:numRef>
          </c:xVal>
          <c:yVal>
            <c:numRef>
              <c:f>Ampacity!$F$16:$F$24</c:f>
              <c:numCache>
                <c:formatCode>General</c:formatCode>
                <c:ptCount val="9"/>
                <c:pt idx="0">
                  <c:v>6.3</c:v>
                </c:pt>
                <c:pt idx="1">
                  <c:v>8.9</c:v>
                </c:pt>
                <c:pt idx="2">
                  <c:v>11.4</c:v>
                </c:pt>
                <c:pt idx="3">
                  <c:v>13.9</c:v>
                </c:pt>
                <c:pt idx="4">
                  <c:v>17.7</c:v>
                </c:pt>
                <c:pt idx="5">
                  <c:v>24</c:v>
                </c:pt>
                <c:pt idx="6">
                  <c:v>32.9</c:v>
                </c:pt>
              </c:numCache>
            </c:numRef>
          </c:yVal>
          <c:smooth val="0"/>
        </c:ser>
        <c:axId val="55271430"/>
        <c:axId val="30905952"/>
      </c:scatterChart>
      <c:valAx>
        <c:axId val="55271430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inorGridlines>
          <c:spPr>
            <a:ln w="9360">
              <a:solidFill>
                <a:srgbClr val="f2f2f2"/>
              </a:solidFill>
              <a:round/>
            </a:ln>
          </c:spPr>
        </c:min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0905952"/>
        <c:crosses val="autoZero"/>
        <c:crossBetween val="midCat"/>
      </c:valAx>
      <c:valAx>
        <c:axId val="30905952"/>
        <c:scaling>
          <c:logBase val="10"/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minorGridlines>
          <c:spPr>
            <a:ln w="9360">
              <a:solidFill>
                <a:srgbClr val="f2f2f2"/>
              </a:solidFill>
              <a:round/>
            </a:ln>
          </c:spPr>
        </c:min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5271430"/>
        <c:crosses val="autoZero"/>
        <c:crossBetween val="midCat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546120</xdr:colOff>
      <xdr:row>15</xdr:row>
      <xdr:rowOff>91080</xdr:rowOff>
    </xdr:from>
    <xdr:to>
      <xdr:col>15</xdr:col>
      <xdr:colOff>380160</xdr:colOff>
      <xdr:row>47</xdr:row>
      <xdr:rowOff>62280</xdr:rowOff>
    </xdr:to>
    <xdr:graphicFrame>
      <xdr:nvGraphicFramePr>
        <xdr:cNvPr id="0" name="Chart 1"/>
        <xdr:cNvGraphicFramePr/>
      </xdr:nvGraphicFramePr>
      <xdr:xfrm>
        <a:off x="4176720" y="2719800"/>
        <a:ext cx="5280480" cy="557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56" createdVersion="3">
  <cacheSource type="worksheet">
    <worksheetSource ref="A1:K57" sheet="Wire List"/>
  </cacheSource>
  <cacheFields count="11">
    <cacheField name="Cable" numFmtId="0">
      <sharedItems containsBlank="1" count="13">
        <s v="IP to Beacon 1"/>
        <s v="IP to center console"/>
        <s v="IP to Elv Trim"/>
        <s v="IP to GMU 11"/>
        <s v="IP to Left Wing"/>
        <s v="IP to Roll Servo"/>
        <s v="Left to Right Wing"/>
        <s v="Pitch Servo to Elv Trim"/>
        <s v="Pitch Servo to GMU 11"/>
        <s v="Right Wing to IP"/>
        <s v="Roll Servo to Pitch Servo"/>
        <s v="Wing to Beacon 1"/>
        <m/>
      </sharedItems>
    </cacheField>
    <cacheField name="Signal" numFmtId="0">
      <sharedItems containsBlank="1" count="27">
        <s v="Beacon +12V/Return"/>
        <s v="CAN Hi/Lo"/>
        <s v="Copilot Mic"/>
        <s v="Copilot Stereo"/>
        <s v="Fuel Sense -"/>
        <s v="Fuel Sense +"/>
        <s v="GAP 26 Heater +12VDC"/>
        <s v="GAP 26 Heater Return"/>
        <s v="GAP 26 Heater Sense"/>
        <s v="Landing Light +12VDC"/>
        <s v="Landing/Taxi Return"/>
        <s v="Nav Light +12VDC"/>
        <s v="Nav/Strobe Return"/>
        <s v="Pass Mic 1"/>
        <s v="Pass Mic 2"/>
        <s v="Pass Stereo"/>
        <s v="Pilot Mic"/>
        <s v="Pilot Mic Key"/>
        <s v="Pilot Stereo"/>
        <s v="Position Sense"/>
        <s v="Power +12VDC"/>
        <s v="Power Return"/>
        <s v="Strobe Light +12VDC"/>
        <s v="Strobe sync"/>
        <s v="Taxi Light +12VDC"/>
        <s v="Trim +/-"/>
        <m/>
      </sharedItems>
    </cacheField>
    <cacheField name="Length (mm)" numFmtId="0">
      <sharedItems containsString="0" containsBlank="1" containsNumber="1" containsInteger="1" minValue="582" maxValue="4856" count="12">
        <n v="582"/>
        <n v="995"/>
        <n v="997"/>
        <n v="1068"/>
        <n v="1100"/>
        <n v="1328"/>
        <n v="2645"/>
        <n v="2823"/>
        <n v="3241"/>
        <n v="3726"/>
        <n v="4856"/>
        <m/>
      </sharedItems>
    </cacheField>
    <cacheField name="plus 10" numFmtId="0">
      <sharedItems containsString="0" containsBlank="1" containsNumber="1" minValue="640.2" maxValue="5341.6" count="12">
        <n v="640.2"/>
        <n v="1094.5"/>
        <n v="1096.7"/>
        <n v="1174.8"/>
        <n v="1210"/>
        <n v="1460.8"/>
        <n v="2909.5"/>
        <n v="3105.3"/>
        <n v="3565.1"/>
        <n v="4098.6"/>
        <n v="5341.6"/>
        <m/>
      </sharedItems>
    </cacheField>
    <cacheField name="Length(ft)" numFmtId="0">
      <sharedItems containsString="0" containsBlank="1" containsNumber="1" minValue="11.6965223097113" maxValue="11.6965223097113" count="2">
        <n v="11.6965223097113"/>
        <m/>
      </sharedItems>
    </cacheField>
    <cacheField name="Type" numFmtId="0">
      <sharedItems containsBlank="1" count="4">
        <s v="M22759/16"/>
        <s v="M27500/22SB2"/>
        <s v="M27500/22SB3"/>
        <m/>
      </sharedItems>
    </cacheField>
    <cacheField name="Size" numFmtId="0">
      <sharedItems containsString="0" containsBlank="1" containsNumber="1" containsInteger="1" minValue="14" maxValue="22" count="4">
        <n v="14"/>
        <n v="16"/>
        <n v="22"/>
        <m/>
      </sharedItems>
    </cacheField>
    <cacheField name="Type-Size" numFmtId="0">
      <sharedItems containsBlank="1" count="7">
        <s v="-"/>
        <s v="M22759/16-14"/>
        <s v="M22759/16-16"/>
        <s v="M22759/16-22"/>
        <s v="M27500/22SB2-22"/>
        <s v="M27500/22SB3-22"/>
        <m/>
      </sharedItems>
    </cacheField>
    <cacheField name="Current Draw (A)" numFmtId="0">
      <sharedItems containsString="0" containsBlank="1" containsNumber="1" minValue="0" maxValue="13" count="9">
        <n v="0"/>
        <n v="0.1"/>
        <n v="0.4"/>
        <n v="0.43"/>
        <n v="1.2"/>
        <n v="2"/>
        <n v="4.6"/>
        <n v="13"/>
        <m/>
      </sharedItems>
    </cacheField>
    <cacheField name="Wire length needed" numFmtId="0">
      <sharedItems containsString="0" containsBlank="1" containsNumber="1" minValue="640.2" maxValue="5341.6" count="12">
        <n v="640.2"/>
        <n v="1094.5"/>
        <n v="1096.7"/>
        <n v="1174.8"/>
        <n v="1210"/>
        <n v="1460.8"/>
        <n v="2909.5"/>
        <n v="3105.3"/>
        <n v="3241"/>
        <n v="4098.6"/>
        <n v="5341.6"/>
        <m/>
      </sharedItems>
    </cacheField>
    <cacheField name="Note" numFmtId="0">
      <sharedItems containsBlank="1" count="2">
        <s v="Power included in roll servo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x v="5"/>
    <x v="26"/>
    <x v="1"/>
    <x v="1"/>
    <x v="1"/>
    <x v="3"/>
    <x v="3"/>
    <x v="6"/>
    <x v="8"/>
    <x v="11"/>
    <x v="1"/>
  </r>
  <r>
    <x v="12"/>
    <x v="1"/>
    <x v="11"/>
    <x v="11"/>
    <x v="1"/>
    <x v="1"/>
    <x v="2"/>
    <x v="4"/>
    <x v="0"/>
    <x v="1"/>
    <x v="1"/>
  </r>
  <r>
    <x v="12"/>
    <x v="20"/>
    <x v="11"/>
    <x v="11"/>
    <x v="1"/>
    <x v="0"/>
    <x v="2"/>
    <x v="3"/>
    <x v="6"/>
    <x v="1"/>
    <x v="1"/>
  </r>
  <r>
    <x v="12"/>
    <x v="21"/>
    <x v="11"/>
    <x v="11"/>
    <x v="1"/>
    <x v="0"/>
    <x v="2"/>
    <x v="3"/>
    <x v="0"/>
    <x v="1"/>
    <x v="1"/>
  </r>
  <r>
    <x v="10"/>
    <x v="26"/>
    <x v="0"/>
    <x v="0"/>
    <x v="1"/>
    <x v="3"/>
    <x v="3"/>
    <x v="0"/>
    <x v="8"/>
    <x v="11"/>
    <x v="1"/>
  </r>
  <r>
    <x v="12"/>
    <x v="1"/>
    <x v="11"/>
    <x v="11"/>
    <x v="1"/>
    <x v="1"/>
    <x v="2"/>
    <x v="4"/>
    <x v="0"/>
    <x v="0"/>
    <x v="1"/>
  </r>
  <r>
    <x v="12"/>
    <x v="20"/>
    <x v="11"/>
    <x v="11"/>
    <x v="1"/>
    <x v="0"/>
    <x v="2"/>
    <x v="3"/>
    <x v="0"/>
    <x v="0"/>
    <x v="0"/>
  </r>
  <r>
    <x v="12"/>
    <x v="21"/>
    <x v="11"/>
    <x v="11"/>
    <x v="1"/>
    <x v="0"/>
    <x v="2"/>
    <x v="3"/>
    <x v="0"/>
    <x v="0"/>
    <x v="1"/>
  </r>
  <r>
    <x v="8"/>
    <x v="26"/>
    <x v="3"/>
    <x v="3"/>
    <x v="1"/>
    <x v="3"/>
    <x v="3"/>
    <x v="0"/>
    <x v="8"/>
    <x v="11"/>
    <x v="1"/>
  </r>
  <r>
    <x v="12"/>
    <x v="1"/>
    <x v="11"/>
    <x v="11"/>
    <x v="1"/>
    <x v="1"/>
    <x v="2"/>
    <x v="4"/>
    <x v="0"/>
    <x v="3"/>
    <x v="1"/>
  </r>
  <r>
    <x v="3"/>
    <x v="26"/>
    <x v="6"/>
    <x v="6"/>
    <x v="1"/>
    <x v="3"/>
    <x v="3"/>
    <x v="0"/>
    <x v="8"/>
    <x v="11"/>
    <x v="1"/>
  </r>
  <r>
    <x v="12"/>
    <x v="20"/>
    <x v="11"/>
    <x v="11"/>
    <x v="1"/>
    <x v="0"/>
    <x v="2"/>
    <x v="3"/>
    <x v="1"/>
    <x v="6"/>
    <x v="1"/>
  </r>
  <r>
    <x v="12"/>
    <x v="21"/>
    <x v="11"/>
    <x v="11"/>
    <x v="1"/>
    <x v="0"/>
    <x v="2"/>
    <x v="3"/>
    <x v="0"/>
    <x v="6"/>
    <x v="1"/>
  </r>
  <r>
    <x v="7"/>
    <x v="26"/>
    <x v="8"/>
    <x v="8"/>
    <x v="0"/>
    <x v="3"/>
    <x v="3"/>
    <x v="0"/>
    <x v="8"/>
    <x v="11"/>
    <x v="1"/>
  </r>
  <r>
    <x v="12"/>
    <x v="25"/>
    <x v="11"/>
    <x v="11"/>
    <x v="1"/>
    <x v="1"/>
    <x v="2"/>
    <x v="4"/>
    <x v="0"/>
    <x v="8"/>
    <x v="0"/>
  </r>
  <r>
    <x v="2"/>
    <x v="26"/>
    <x v="10"/>
    <x v="10"/>
    <x v="1"/>
    <x v="3"/>
    <x v="3"/>
    <x v="0"/>
    <x v="8"/>
    <x v="11"/>
    <x v="1"/>
  </r>
  <r>
    <x v="12"/>
    <x v="19"/>
    <x v="11"/>
    <x v="11"/>
    <x v="1"/>
    <x v="2"/>
    <x v="2"/>
    <x v="5"/>
    <x v="0"/>
    <x v="10"/>
    <x v="1"/>
  </r>
  <r>
    <x v="4"/>
    <x v="26"/>
    <x v="4"/>
    <x v="4"/>
    <x v="1"/>
    <x v="3"/>
    <x v="3"/>
    <x v="0"/>
    <x v="8"/>
    <x v="11"/>
    <x v="1"/>
  </r>
  <r>
    <x v="12"/>
    <x v="6"/>
    <x v="11"/>
    <x v="11"/>
    <x v="1"/>
    <x v="0"/>
    <x v="0"/>
    <x v="1"/>
    <x v="7"/>
    <x v="4"/>
    <x v="1"/>
  </r>
  <r>
    <x v="12"/>
    <x v="7"/>
    <x v="11"/>
    <x v="11"/>
    <x v="1"/>
    <x v="0"/>
    <x v="0"/>
    <x v="1"/>
    <x v="0"/>
    <x v="4"/>
    <x v="1"/>
  </r>
  <r>
    <x v="12"/>
    <x v="8"/>
    <x v="11"/>
    <x v="11"/>
    <x v="1"/>
    <x v="0"/>
    <x v="2"/>
    <x v="3"/>
    <x v="0"/>
    <x v="4"/>
    <x v="1"/>
  </r>
  <r>
    <x v="12"/>
    <x v="9"/>
    <x v="11"/>
    <x v="11"/>
    <x v="1"/>
    <x v="0"/>
    <x v="1"/>
    <x v="2"/>
    <x v="5"/>
    <x v="4"/>
    <x v="1"/>
  </r>
  <r>
    <x v="12"/>
    <x v="24"/>
    <x v="11"/>
    <x v="11"/>
    <x v="1"/>
    <x v="0"/>
    <x v="1"/>
    <x v="2"/>
    <x v="5"/>
    <x v="4"/>
    <x v="1"/>
  </r>
  <r>
    <x v="12"/>
    <x v="10"/>
    <x v="11"/>
    <x v="11"/>
    <x v="1"/>
    <x v="0"/>
    <x v="1"/>
    <x v="2"/>
    <x v="0"/>
    <x v="4"/>
    <x v="1"/>
  </r>
  <r>
    <x v="12"/>
    <x v="11"/>
    <x v="11"/>
    <x v="11"/>
    <x v="1"/>
    <x v="0"/>
    <x v="2"/>
    <x v="3"/>
    <x v="3"/>
    <x v="4"/>
    <x v="1"/>
  </r>
  <r>
    <x v="12"/>
    <x v="22"/>
    <x v="11"/>
    <x v="11"/>
    <x v="1"/>
    <x v="0"/>
    <x v="2"/>
    <x v="3"/>
    <x v="4"/>
    <x v="4"/>
    <x v="1"/>
  </r>
  <r>
    <x v="12"/>
    <x v="12"/>
    <x v="11"/>
    <x v="11"/>
    <x v="1"/>
    <x v="0"/>
    <x v="2"/>
    <x v="3"/>
    <x v="0"/>
    <x v="4"/>
    <x v="1"/>
  </r>
  <r>
    <x v="12"/>
    <x v="23"/>
    <x v="11"/>
    <x v="11"/>
    <x v="1"/>
    <x v="0"/>
    <x v="2"/>
    <x v="3"/>
    <x v="0"/>
    <x v="4"/>
    <x v="1"/>
  </r>
  <r>
    <x v="12"/>
    <x v="5"/>
    <x v="11"/>
    <x v="11"/>
    <x v="1"/>
    <x v="0"/>
    <x v="2"/>
    <x v="3"/>
    <x v="0"/>
    <x v="4"/>
    <x v="1"/>
  </r>
  <r>
    <x v="12"/>
    <x v="4"/>
    <x v="11"/>
    <x v="11"/>
    <x v="1"/>
    <x v="0"/>
    <x v="2"/>
    <x v="3"/>
    <x v="0"/>
    <x v="4"/>
    <x v="1"/>
  </r>
  <r>
    <x v="9"/>
    <x v="26"/>
    <x v="4"/>
    <x v="4"/>
    <x v="1"/>
    <x v="3"/>
    <x v="3"/>
    <x v="0"/>
    <x v="8"/>
    <x v="11"/>
    <x v="1"/>
  </r>
  <r>
    <x v="12"/>
    <x v="9"/>
    <x v="11"/>
    <x v="11"/>
    <x v="1"/>
    <x v="0"/>
    <x v="1"/>
    <x v="2"/>
    <x v="5"/>
    <x v="4"/>
    <x v="1"/>
  </r>
  <r>
    <x v="12"/>
    <x v="24"/>
    <x v="11"/>
    <x v="11"/>
    <x v="1"/>
    <x v="0"/>
    <x v="1"/>
    <x v="2"/>
    <x v="5"/>
    <x v="4"/>
    <x v="1"/>
  </r>
  <r>
    <x v="12"/>
    <x v="10"/>
    <x v="11"/>
    <x v="11"/>
    <x v="1"/>
    <x v="0"/>
    <x v="1"/>
    <x v="2"/>
    <x v="0"/>
    <x v="4"/>
    <x v="1"/>
  </r>
  <r>
    <x v="12"/>
    <x v="11"/>
    <x v="11"/>
    <x v="11"/>
    <x v="1"/>
    <x v="0"/>
    <x v="2"/>
    <x v="3"/>
    <x v="3"/>
    <x v="4"/>
    <x v="1"/>
  </r>
  <r>
    <x v="12"/>
    <x v="22"/>
    <x v="11"/>
    <x v="11"/>
    <x v="1"/>
    <x v="0"/>
    <x v="2"/>
    <x v="3"/>
    <x v="4"/>
    <x v="4"/>
    <x v="1"/>
  </r>
  <r>
    <x v="12"/>
    <x v="12"/>
    <x v="11"/>
    <x v="11"/>
    <x v="1"/>
    <x v="0"/>
    <x v="2"/>
    <x v="3"/>
    <x v="0"/>
    <x v="4"/>
    <x v="1"/>
  </r>
  <r>
    <x v="12"/>
    <x v="23"/>
    <x v="11"/>
    <x v="11"/>
    <x v="1"/>
    <x v="0"/>
    <x v="2"/>
    <x v="3"/>
    <x v="0"/>
    <x v="4"/>
    <x v="1"/>
  </r>
  <r>
    <x v="12"/>
    <x v="5"/>
    <x v="11"/>
    <x v="11"/>
    <x v="1"/>
    <x v="0"/>
    <x v="2"/>
    <x v="3"/>
    <x v="0"/>
    <x v="4"/>
    <x v="1"/>
  </r>
  <r>
    <x v="12"/>
    <x v="4"/>
    <x v="11"/>
    <x v="11"/>
    <x v="1"/>
    <x v="0"/>
    <x v="2"/>
    <x v="3"/>
    <x v="0"/>
    <x v="4"/>
    <x v="1"/>
  </r>
  <r>
    <x v="6"/>
    <x v="26"/>
    <x v="5"/>
    <x v="5"/>
    <x v="1"/>
    <x v="3"/>
    <x v="3"/>
    <x v="0"/>
    <x v="8"/>
    <x v="11"/>
    <x v="1"/>
  </r>
  <r>
    <x v="12"/>
    <x v="23"/>
    <x v="11"/>
    <x v="11"/>
    <x v="1"/>
    <x v="0"/>
    <x v="2"/>
    <x v="3"/>
    <x v="0"/>
    <x v="5"/>
    <x v="1"/>
  </r>
  <r>
    <x v="1"/>
    <x v="26"/>
    <x v="2"/>
    <x v="2"/>
    <x v="1"/>
    <x v="3"/>
    <x v="3"/>
    <x v="0"/>
    <x v="8"/>
    <x v="11"/>
    <x v="1"/>
  </r>
  <r>
    <x v="12"/>
    <x v="18"/>
    <x v="11"/>
    <x v="11"/>
    <x v="1"/>
    <x v="2"/>
    <x v="2"/>
    <x v="5"/>
    <x v="0"/>
    <x v="2"/>
    <x v="1"/>
  </r>
  <r>
    <x v="12"/>
    <x v="16"/>
    <x v="11"/>
    <x v="11"/>
    <x v="1"/>
    <x v="1"/>
    <x v="2"/>
    <x v="4"/>
    <x v="0"/>
    <x v="2"/>
    <x v="1"/>
  </r>
  <r>
    <x v="12"/>
    <x v="17"/>
    <x v="11"/>
    <x v="11"/>
    <x v="1"/>
    <x v="0"/>
    <x v="2"/>
    <x v="3"/>
    <x v="0"/>
    <x v="2"/>
    <x v="1"/>
  </r>
  <r>
    <x v="12"/>
    <x v="3"/>
    <x v="11"/>
    <x v="11"/>
    <x v="1"/>
    <x v="2"/>
    <x v="2"/>
    <x v="5"/>
    <x v="0"/>
    <x v="2"/>
    <x v="1"/>
  </r>
  <r>
    <x v="12"/>
    <x v="2"/>
    <x v="11"/>
    <x v="11"/>
    <x v="1"/>
    <x v="1"/>
    <x v="2"/>
    <x v="4"/>
    <x v="0"/>
    <x v="2"/>
    <x v="1"/>
  </r>
  <r>
    <x v="12"/>
    <x v="17"/>
    <x v="11"/>
    <x v="11"/>
    <x v="1"/>
    <x v="0"/>
    <x v="2"/>
    <x v="3"/>
    <x v="0"/>
    <x v="2"/>
    <x v="1"/>
  </r>
  <r>
    <x v="12"/>
    <x v="15"/>
    <x v="11"/>
    <x v="11"/>
    <x v="1"/>
    <x v="2"/>
    <x v="2"/>
    <x v="5"/>
    <x v="0"/>
    <x v="2"/>
    <x v="1"/>
  </r>
  <r>
    <x v="12"/>
    <x v="13"/>
    <x v="11"/>
    <x v="11"/>
    <x v="1"/>
    <x v="1"/>
    <x v="2"/>
    <x v="4"/>
    <x v="0"/>
    <x v="2"/>
    <x v="1"/>
  </r>
  <r>
    <x v="12"/>
    <x v="14"/>
    <x v="11"/>
    <x v="11"/>
    <x v="1"/>
    <x v="1"/>
    <x v="2"/>
    <x v="4"/>
    <x v="0"/>
    <x v="2"/>
    <x v="1"/>
  </r>
  <r>
    <x v="0"/>
    <x v="26"/>
    <x v="9"/>
    <x v="9"/>
    <x v="1"/>
    <x v="3"/>
    <x v="3"/>
    <x v="0"/>
    <x v="8"/>
    <x v="11"/>
    <x v="1"/>
  </r>
  <r>
    <x v="12"/>
    <x v="0"/>
    <x v="11"/>
    <x v="11"/>
    <x v="1"/>
    <x v="1"/>
    <x v="2"/>
    <x v="4"/>
    <x v="2"/>
    <x v="9"/>
    <x v="1"/>
  </r>
  <r>
    <x v="11"/>
    <x v="26"/>
    <x v="7"/>
    <x v="7"/>
    <x v="1"/>
    <x v="3"/>
    <x v="3"/>
    <x v="0"/>
    <x v="8"/>
    <x v="11"/>
    <x v="1"/>
  </r>
  <r>
    <x v="12"/>
    <x v="23"/>
    <x v="11"/>
    <x v="11"/>
    <x v="1"/>
    <x v="0"/>
    <x v="2"/>
    <x v="3"/>
    <x v="0"/>
    <x v="7"/>
    <x v="1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A3:B8" firstHeaderRow="1" firstDataRow="1" firstDataCol="1"/>
  <pivotFields count="11"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 defaultSubtotal="0">
      <items count="4">
        <item x="0"/>
        <item x="1"/>
        <item x="2"/>
        <item x="3"/>
      </items>
    </pivotField>
    <pivotField compact="0" showAll="0"/>
    <pivotField dataField="1" compact="0" showAll="0"/>
    <pivotField compact="0" showAll="0"/>
    <pivotField compact="0" showAll="0"/>
  </pivotFields>
  <rowFields count="1">
    <field x="6"/>
  </rowFields>
  <dataFields count="1">
    <dataField name="Sum of Wire length needed" fld="8" subtotal="sum" numFmtId="167"/>
  </dataFields>
  <pivotTableStyleInfo name="PivotStyleLight16" showRowHeaders="1" showColHeaders="1" showRowStripes="0" showColStripes="0" showLastColumn="1"/>
</pivotTableDefinition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" activeCellId="0" sqref="I3"/>
    </sheetView>
  </sheetViews>
  <sheetFormatPr defaultColWidth="8.58984375" defaultRowHeight="13.8" zeroHeight="false" outlineLevelRow="0" outlineLevelCol="0"/>
  <cols>
    <col collapsed="false" customWidth="true" hidden="false" outlineLevel="0" max="1" min="1" style="0" width="6.54"/>
    <col collapsed="false" customWidth="true" hidden="false" outlineLevel="0" max="2" min="2" style="0" width="19.53"/>
    <col collapsed="false" customWidth="true" hidden="false" outlineLevel="0" max="3" min="3" style="0" width="10.8"/>
    <col collapsed="false" customWidth="true" hidden="false" outlineLevel="0" max="6" min="6" style="0" width="13.07"/>
    <col collapsed="false" customWidth="true" hidden="false" outlineLevel="0" max="8" min="8" style="0" width="16.07"/>
    <col collapsed="false" customWidth="true" hidden="false" outlineLevel="0" max="9" min="9" style="0" width="14.2"/>
  </cols>
  <sheetData>
    <row r="1" customFormat="false" ht="13.8" hidden="false" customHeight="false" outlineLevel="0" collapsed="false">
      <c r="A1" s="0" t="s">
        <v>0</v>
      </c>
      <c r="B1" s="0" t="s">
        <v>1</v>
      </c>
      <c r="C1" s="0" t="s">
        <v>2</v>
      </c>
      <c r="D1" s="1" t="s">
        <v>3</v>
      </c>
      <c r="E1" s="1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</row>
    <row r="2" customFormat="false" ht="13.8" hidden="false" customHeight="false" outlineLevel="0" collapsed="false">
      <c r="A2" s="0" t="s">
        <v>11</v>
      </c>
      <c r="C2" s="2" t="n">
        <v>995</v>
      </c>
      <c r="D2" s="2" t="n">
        <f aca="false">C2*1.1</f>
        <v>1094.5</v>
      </c>
      <c r="E2" s="2"/>
      <c r="I2" s="3"/>
    </row>
    <row r="3" customFormat="false" ht="13.8" hidden="false" customHeight="false" outlineLevel="0" collapsed="false">
      <c r="B3" s="0" t="s">
        <v>12</v>
      </c>
      <c r="C3" s="2"/>
      <c r="D3" s="2"/>
      <c r="E3" s="2"/>
      <c r="F3" s="0" t="s">
        <v>13</v>
      </c>
      <c r="G3" s="0" t="n">
        <v>22</v>
      </c>
      <c r="H3" s="0" t="str">
        <f aca="false">F3&amp;"-"&amp;G3</f>
        <v>M27500/22SB2-22</v>
      </c>
      <c r="I3" s="3" t="n">
        <v>0</v>
      </c>
      <c r="J3" s="2" t="n">
        <f aca="false">D2</f>
        <v>1094.5</v>
      </c>
    </row>
    <row r="4" customFormat="false" ht="13.8" hidden="false" customHeight="false" outlineLevel="0" collapsed="false">
      <c r="B4" s="0" t="s">
        <v>14</v>
      </c>
      <c r="F4" s="0" t="s">
        <v>15</v>
      </c>
      <c r="G4" s="0" t="n">
        <v>22</v>
      </c>
      <c r="H4" s="0" t="str">
        <f aca="false">F4&amp;"-"&amp;G4</f>
        <v>M22759/16-22</v>
      </c>
      <c r="I4" s="3" t="n">
        <f aca="false">1.8+2.8</f>
        <v>4.6</v>
      </c>
      <c r="J4" s="2" t="n">
        <f aca="false">D2</f>
        <v>1094.5</v>
      </c>
      <c r="M4" s="2"/>
    </row>
    <row r="5" customFormat="false" ht="13.8" hidden="false" customHeight="false" outlineLevel="0" collapsed="false">
      <c r="B5" s="0" t="s">
        <v>16</v>
      </c>
      <c r="F5" s="0" t="s">
        <v>15</v>
      </c>
      <c r="G5" s="0" t="n">
        <v>22</v>
      </c>
      <c r="H5" s="0" t="str">
        <f aca="false">F5&amp;"-"&amp;G5</f>
        <v>M22759/16-22</v>
      </c>
      <c r="I5" s="3" t="n">
        <v>0</v>
      </c>
      <c r="J5" s="2" t="n">
        <f aca="false">D2</f>
        <v>1094.5</v>
      </c>
      <c r="N5" s="2"/>
    </row>
    <row r="6" customFormat="false" ht="13.8" hidden="false" customHeight="false" outlineLevel="0" collapsed="false">
      <c r="A6" s="0" t="s">
        <v>17</v>
      </c>
      <c r="C6" s="2" t="n">
        <v>582</v>
      </c>
      <c r="D6" s="2" t="n">
        <f aca="false">C6*1.1</f>
        <v>640.2</v>
      </c>
      <c r="E6" s="2"/>
      <c r="H6" s="0" t="str">
        <f aca="false">F6&amp;"-"&amp;G6</f>
        <v>-</v>
      </c>
      <c r="I6" s="3"/>
    </row>
    <row r="7" customFormat="false" ht="13.8" hidden="false" customHeight="false" outlineLevel="0" collapsed="false">
      <c r="B7" s="0" t="s">
        <v>12</v>
      </c>
      <c r="C7" s="2"/>
      <c r="D7" s="2"/>
      <c r="E7" s="2"/>
      <c r="F7" s="0" t="s">
        <v>13</v>
      </c>
      <c r="G7" s="0" t="n">
        <v>22</v>
      </c>
      <c r="H7" s="0" t="str">
        <f aca="false">F7&amp;"-"&amp;G7</f>
        <v>M27500/22SB2-22</v>
      </c>
      <c r="I7" s="3" t="n">
        <v>0</v>
      </c>
      <c r="J7" s="2" t="n">
        <f aca="false">D6</f>
        <v>640.2</v>
      </c>
    </row>
    <row r="8" customFormat="false" ht="13.8" hidden="false" customHeight="false" outlineLevel="0" collapsed="false">
      <c r="B8" s="0" t="s">
        <v>14</v>
      </c>
      <c r="F8" s="0" t="s">
        <v>15</v>
      </c>
      <c r="G8" s="0" t="n">
        <v>22</v>
      </c>
      <c r="H8" s="0" t="str">
        <f aca="false">F8&amp;"-"&amp;G8</f>
        <v>M22759/16-22</v>
      </c>
      <c r="I8" s="3" t="n">
        <v>0</v>
      </c>
      <c r="J8" s="2" t="n">
        <f aca="false">D6</f>
        <v>640.2</v>
      </c>
      <c r="K8" s="0" t="s">
        <v>18</v>
      </c>
      <c r="M8" s="2"/>
    </row>
    <row r="9" customFormat="false" ht="13.8" hidden="false" customHeight="false" outlineLevel="0" collapsed="false">
      <c r="B9" s="0" t="s">
        <v>16</v>
      </c>
      <c r="F9" s="0" t="s">
        <v>15</v>
      </c>
      <c r="G9" s="0" t="n">
        <v>22</v>
      </c>
      <c r="H9" s="0" t="str">
        <f aca="false">F9&amp;"-"&amp;G9</f>
        <v>M22759/16-22</v>
      </c>
      <c r="I9" s="3" t="n">
        <v>0</v>
      </c>
      <c r="J9" s="2" t="n">
        <f aca="false">D6</f>
        <v>640.2</v>
      </c>
      <c r="N9" s="2"/>
    </row>
    <row r="10" customFormat="false" ht="13.8" hidden="false" customHeight="false" outlineLevel="0" collapsed="false">
      <c r="A10" s="0" t="s">
        <v>19</v>
      </c>
      <c r="C10" s="2" t="n">
        <v>1068</v>
      </c>
      <c r="D10" s="2" t="n">
        <f aca="false">C10*1.1</f>
        <v>1174.8</v>
      </c>
      <c r="E10" s="2"/>
      <c r="H10" s="0" t="str">
        <f aca="false">F10&amp;"-"&amp;G10</f>
        <v>-</v>
      </c>
    </row>
    <row r="11" customFormat="false" ht="13.8" hidden="false" customHeight="false" outlineLevel="0" collapsed="false">
      <c r="B11" s="0" t="s">
        <v>12</v>
      </c>
      <c r="F11" s="0" t="s">
        <v>13</v>
      </c>
      <c r="G11" s="0" t="n">
        <v>22</v>
      </c>
      <c r="H11" s="0" t="str">
        <f aca="false">F11&amp;"-"&amp;G11</f>
        <v>M27500/22SB2-22</v>
      </c>
      <c r="I11" s="3" t="n">
        <v>0</v>
      </c>
      <c r="J11" s="2" t="n">
        <f aca="false">D10</f>
        <v>1174.8</v>
      </c>
    </row>
    <row r="12" customFormat="false" ht="13.8" hidden="false" customHeight="false" outlineLevel="0" collapsed="false">
      <c r="A12" s="0" t="s">
        <v>20</v>
      </c>
      <c r="C12" s="2" t="n">
        <v>2645</v>
      </c>
      <c r="D12" s="2" t="n">
        <f aca="false">C12*1.1</f>
        <v>2909.5</v>
      </c>
      <c r="E12" s="2"/>
      <c r="H12" s="0" t="str">
        <f aca="false">F12&amp;"-"&amp;G12</f>
        <v>-</v>
      </c>
      <c r="I12" s="3"/>
    </row>
    <row r="13" customFormat="false" ht="13.8" hidden="false" customHeight="false" outlineLevel="0" collapsed="false">
      <c r="B13" s="0" t="s">
        <v>14</v>
      </c>
      <c r="F13" s="0" t="s">
        <v>15</v>
      </c>
      <c r="G13" s="0" t="n">
        <v>22</v>
      </c>
      <c r="H13" s="0" t="str">
        <f aca="false">F13&amp;"-"&amp;G13</f>
        <v>M22759/16-22</v>
      </c>
      <c r="I13" s="3" t="n">
        <v>0.1</v>
      </c>
      <c r="J13" s="2" t="n">
        <f aca="false">D12</f>
        <v>2909.5</v>
      </c>
      <c r="M13" s="2"/>
    </row>
    <row r="14" customFormat="false" ht="13.8" hidden="false" customHeight="false" outlineLevel="0" collapsed="false">
      <c r="B14" s="0" t="s">
        <v>16</v>
      </c>
      <c r="F14" s="0" t="s">
        <v>15</v>
      </c>
      <c r="G14" s="0" t="n">
        <v>22</v>
      </c>
      <c r="H14" s="0" t="str">
        <f aca="false">F14&amp;"-"&amp;G14</f>
        <v>M22759/16-22</v>
      </c>
      <c r="I14" s="3" t="n">
        <v>0</v>
      </c>
      <c r="J14" s="2" t="n">
        <f aca="false">D12</f>
        <v>2909.5</v>
      </c>
      <c r="N14" s="2"/>
    </row>
    <row r="15" customFormat="false" ht="13.8" hidden="false" customHeight="false" outlineLevel="0" collapsed="false">
      <c r="A15" s="0" t="s">
        <v>21</v>
      </c>
      <c r="C15" s="2" t="n">
        <v>3241</v>
      </c>
      <c r="D15" s="2" t="n">
        <f aca="false">C15*1.1</f>
        <v>3565.1</v>
      </c>
      <c r="E15" s="3" t="n">
        <f aca="false">CONVERT(D15/1000,"m","ft")</f>
        <v>11.6965223097113</v>
      </c>
      <c r="H15" s="0" t="str">
        <f aca="false">F15&amp;"-"&amp;G15</f>
        <v>-</v>
      </c>
      <c r="I15" s="3"/>
    </row>
    <row r="16" customFormat="false" ht="13.8" hidden="false" customHeight="false" outlineLevel="0" collapsed="false">
      <c r="B16" s="0" t="s">
        <v>22</v>
      </c>
      <c r="F16" s="0" t="s">
        <v>13</v>
      </c>
      <c r="G16" s="0" t="n">
        <v>22</v>
      </c>
      <c r="H16" s="0" t="str">
        <f aca="false">F16&amp;"-"&amp;G16</f>
        <v>M27500/22SB2-22</v>
      </c>
      <c r="I16" s="3" t="n">
        <v>0</v>
      </c>
      <c r="J16" s="2" t="n">
        <f aca="false">C15</f>
        <v>3241</v>
      </c>
      <c r="K16" s="0" t="s">
        <v>18</v>
      </c>
    </row>
    <row r="17" customFormat="false" ht="13.8" hidden="false" customHeight="false" outlineLevel="0" collapsed="false">
      <c r="A17" s="0" t="s">
        <v>23</v>
      </c>
      <c r="C17" s="2" t="n">
        <v>4856</v>
      </c>
      <c r="D17" s="2" t="n">
        <f aca="false">C17*1.1</f>
        <v>5341.6</v>
      </c>
      <c r="E17" s="2"/>
      <c r="H17" s="0" t="str">
        <f aca="false">F17&amp;"-"&amp;G17</f>
        <v>-</v>
      </c>
      <c r="I17" s="3"/>
      <c r="J17" s="2"/>
    </row>
    <row r="18" customFormat="false" ht="13.8" hidden="false" customHeight="false" outlineLevel="0" collapsed="false">
      <c r="B18" s="0" t="s">
        <v>24</v>
      </c>
      <c r="F18" s="0" t="s">
        <v>25</v>
      </c>
      <c r="G18" s="0" t="n">
        <v>22</v>
      </c>
      <c r="H18" s="0" t="str">
        <f aca="false">F18&amp;"-"&amp;G18</f>
        <v>M27500/22SB3-22</v>
      </c>
      <c r="I18" s="3" t="n">
        <v>0</v>
      </c>
      <c r="J18" s="2" t="n">
        <f aca="false">D17</f>
        <v>5341.6</v>
      </c>
    </row>
    <row r="19" customFormat="false" ht="13.8" hidden="false" customHeight="false" outlineLevel="0" collapsed="false">
      <c r="A19" s="0" t="s">
        <v>26</v>
      </c>
      <c r="C19" s="2" t="n">
        <v>1100</v>
      </c>
      <c r="D19" s="2" t="n">
        <f aca="false">C19*1.1</f>
        <v>1210</v>
      </c>
      <c r="E19" s="2"/>
      <c r="H19" s="0" t="str">
        <f aca="false">F19&amp;"-"&amp;G19</f>
        <v>-</v>
      </c>
      <c r="I19" s="3"/>
      <c r="N19" s="0" t="s">
        <v>27</v>
      </c>
    </row>
    <row r="20" customFormat="false" ht="13.8" hidden="false" customHeight="false" outlineLevel="0" collapsed="false">
      <c r="B20" s="0" t="s">
        <v>28</v>
      </c>
      <c r="F20" s="0" t="s">
        <v>15</v>
      </c>
      <c r="G20" s="0" t="n">
        <v>14</v>
      </c>
      <c r="H20" s="0" t="str">
        <f aca="false">F20&amp;"-"&amp;G20</f>
        <v>M22759/16-14</v>
      </c>
      <c r="I20" s="3" t="n">
        <v>13</v>
      </c>
      <c r="J20" s="2" t="n">
        <f aca="false">$D$19</f>
        <v>1210</v>
      </c>
      <c r="M20" s="0" t="n">
        <f aca="false">COUNT(G20:G31)</f>
        <v>12</v>
      </c>
      <c r="N20" s="0" t="n">
        <f aca="false">18-M20</f>
        <v>6</v>
      </c>
      <c r="O20" s="0" t="s">
        <v>29</v>
      </c>
    </row>
    <row r="21" customFormat="false" ht="13.8" hidden="false" customHeight="false" outlineLevel="0" collapsed="false">
      <c r="B21" s="0" t="s">
        <v>30</v>
      </c>
      <c r="F21" s="0" t="s">
        <v>15</v>
      </c>
      <c r="G21" s="0" t="n">
        <v>14</v>
      </c>
      <c r="H21" s="0" t="str">
        <f aca="false">F21&amp;"-"&amp;G21</f>
        <v>M22759/16-14</v>
      </c>
      <c r="I21" s="3" t="n">
        <v>0</v>
      </c>
      <c r="J21" s="2" t="n">
        <f aca="false">$D$19</f>
        <v>1210</v>
      </c>
    </row>
    <row r="22" customFormat="false" ht="13.8" hidden="false" customHeight="false" outlineLevel="0" collapsed="false">
      <c r="B22" s="0" t="s">
        <v>31</v>
      </c>
      <c r="F22" s="0" t="s">
        <v>15</v>
      </c>
      <c r="G22" s="0" t="n">
        <v>22</v>
      </c>
      <c r="H22" s="0" t="str">
        <f aca="false">F22&amp;"-"&amp;G22</f>
        <v>M22759/16-22</v>
      </c>
      <c r="I22" s="3" t="n">
        <v>0</v>
      </c>
      <c r="J22" s="2" t="n">
        <f aca="false">$D$19</f>
        <v>1210</v>
      </c>
    </row>
    <row r="23" customFormat="false" ht="13.8" hidden="false" customHeight="false" outlineLevel="0" collapsed="false">
      <c r="B23" s="0" t="s">
        <v>32</v>
      </c>
      <c r="F23" s="0" t="s">
        <v>15</v>
      </c>
      <c r="G23" s="0" t="n">
        <v>16</v>
      </c>
      <c r="H23" s="0" t="str">
        <f aca="false">F23&amp;"-"&amp;G23</f>
        <v>M22759/16-16</v>
      </c>
      <c r="I23" s="3" t="n">
        <v>2</v>
      </c>
      <c r="J23" s="2" t="n">
        <f aca="false">$D$19</f>
        <v>1210</v>
      </c>
      <c r="N23" s="0" t="s">
        <v>33</v>
      </c>
    </row>
    <row r="24" customFormat="false" ht="13.8" hidden="false" customHeight="false" outlineLevel="0" collapsed="false">
      <c r="B24" s="0" t="s">
        <v>34</v>
      </c>
      <c r="F24" s="0" t="s">
        <v>15</v>
      </c>
      <c r="G24" s="0" t="n">
        <v>16</v>
      </c>
      <c r="H24" s="0" t="str">
        <f aca="false">F24&amp;"-"&amp;G24</f>
        <v>M22759/16-16</v>
      </c>
      <c r="I24" s="3" t="n">
        <v>2</v>
      </c>
      <c r="J24" s="2" t="n">
        <f aca="false">$D$19</f>
        <v>1210</v>
      </c>
      <c r="N24" s="0" t="n">
        <f aca="false">COUNTIF($G$20:$G$31,"14")*3</f>
        <v>6</v>
      </c>
      <c r="O24" s="0" t="s">
        <v>35</v>
      </c>
    </row>
    <row r="25" customFormat="false" ht="13.8" hidden="false" customHeight="false" outlineLevel="0" collapsed="false">
      <c r="B25" s="0" t="s">
        <v>36</v>
      </c>
      <c r="F25" s="0" t="s">
        <v>15</v>
      </c>
      <c r="G25" s="0" t="n">
        <v>16</v>
      </c>
      <c r="H25" s="0" t="str">
        <f aca="false">F25&amp;"-"&amp;G25</f>
        <v>M22759/16-16</v>
      </c>
      <c r="I25" s="3" t="n">
        <v>0</v>
      </c>
      <c r="J25" s="2" t="n">
        <f aca="false">$D$19</f>
        <v>1210</v>
      </c>
      <c r="N25" s="0" t="n">
        <f aca="false">COUNTIF($G$20:$G$31,"16")*3</f>
        <v>9</v>
      </c>
      <c r="O25" s="0" t="s">
        <v>37</v>
      </c>
    </row>
    <row r="26" customFormat="false" ht="13.8" hidden="false" customHeight="false" outlineLevel="0" collapsed="false">
      <c r="B26" s="0" t="s">
        <v>38</v>
      </c>
      <c r="F26" s="0" t="s">
        <v>15</v>
      </c>
      <c r="G26" s="0" t="n">
        <v>22</v>
      </c>
      <c r="H26" s="0" t="str">
        <f aca="false">F26&amp;"-"&amp;G26</f>
        <v>M22759/16-22</v>
      </c>
      <c r="I26" s="3" t="n">
        <v>0.43</v>
      </c>
      <c r="J26" s="2" t="n">
        <f aca="false">$D$19</f>
        <v>1210</v>
      </c>
      <c r="N26" s="0" t="n">
        <f aca="false">COUNTIF($G$20:$G$31,"22")*3</f>
        <v>21</v>
      </c>
      <c r="O26" s="0" t="s">
        <v>39</v>
      </c>
    </row>
    <row r="27" customFormat="false" ht="13.8" hidden="false" customHeight="false" outlineLevel="0" collapsed="false">
      <c r="B27" s="0" t="s">
        <v>40</v>
      </c>
      <c r="F27" s="0" t="s">
        <v>15</v>
      </c>
      <c r="G27" s="0" t="n">
        <v>22</v>
      </c>
      <c r="H27" s="0" t="str">
        <f aca="false">F27&amp;"-"&amp;G27</f>
        <v>M22759/16-22</v>
      </c>
      <c r="I27" s="3" t="n">
        <v>1.2</v>
      </c>
      <c r="J27" s="2" t="n">
        <f aca="false">$D$19</f>
        <v>1210</v>
      </c>
    </row>
    <row r="28" customFormat="false" ht="13.8" hidden="false" customHeight="false" outlineLevel="0" collapsed="false">
      <c r="B28" s="0" t="s">
        <v>41</v>
      </c>
      <c r="F28" s="0" t="s">
        <v>15</v>
      </c>
      <c r="G28" s="0" t="n">
        <v>22</v>
      </c>
      <c r="H28" s="0" t="str">
        <f aca="false">F28&amp;"-"&amp;G28</f>
        <v>M22759/16-22</v>
      </c>
      <c r="I28" s="3" t="n">
        <v>0</v>
      </c>
      <c r="J28" s="2" t="n">
        <f aca="false">$D$19</f>
        <v>1210</v>
      </c>
      <c r="N28" s="0" t="s">
        <v>42</v>
      </c>
    </row>
    <row r="29" customFormat="false" ht="13.8" hidden="false" customHeight="false" outlineLevel="0" collapsed="false">
      <c r="B29" s="0" t="s">
        <v>43</v>
      </c>
      <c r="F29" s="0" t="s">
        <v>15</v>
      </c>
      <c r="G29" s="0" t="n">
        <v>22</v>
      </c>
      <c r="H29" s="0" t="str">
        <f aca="false">F29&amp;"-"&amp;G29</f>
        <v>M22759/16-22</v>
      </c>
      <c r="I29" s="3" t="n">
        <v>0</v>
      </c>
      <c r="J29" s="2" t="n">
        <f aca="false">$D$19</f>
        <v>1210</v>
      </c>
      <c r="N29" s="0" t="n">
        <f aca="false">COUNTIF($G$20:$G$31,"14")*2</f>
        <v>4</v>
      </c>
      <c r="O29" s="0" t="s">
        <v>35</v>
      </c>
    </row>
    <row r="30" customFormat="false" ht="13.8" hidden="false" customHeight="false" outlineLevel="0" collapsed="false">
      <c r="B30" s="0" t="s">
        <v>44</v>
      </c>
      <c r="F30" s="0" t="s">
        <v>15</v>
      </c>
      <c r="G30" s="0" t="n">
        <v>22</v>
      </c>
      <c r="H30" s="0" t="str">
        <f aca="false">F30&amp;"-"&amp;G30</f>
        <v>M22759/16-22</v>
      </c>
      <c r="I30" s="3" t="n">
        <v>0</v>
      </c>
      <c r="J30" s="2" t="n">
        <f aca="false">$D$19</f>
        <v>1210</v>
      </c>
      <c r="N30" s="0" t="n">
        <f aca="false">COUNTIF($G$20:$G$31,"16")*2</f>
        <v>6</v>
      </c>
      <c r="O30" s="0" t="s">
        <v>37</v>
      </c>
    </row>
    <row r="31" customFormat="false" ht="13.8" hidden="false" customHeight="false" outlineLevel="0" collapsed="false">
      <c r="B31" s="0" t="s">
        <v>45</v>
      </c>
      <c r="F31" s="0" t="s">
        <v>15</v>
      </c>
      <c r="G31" s="0" t="n">
        <v>22</v>
      </c>
      <c r="H31" s="0" t="str">
        <f aca="false">F31&amp;"-"&amp;G31</f>
        <v>M22759/16-22</v>
      </c>
      <c r="I31" s="3" t="n">
        <v>0</v>
      </c>
      <c r="J31" s="2" t="n">
        <f aca="false">$D$19</f>
        <v>1210</v>
      </c>
      <c r="N31" s="0" t="n">
        <f aca="false">COUNTIF($G$20:$G$31,"22")*2</f>
        <v>14</v>
      </c>
      <c r="O31" s="0" t="s">
        <v>39</v>
      </c>
    </row>
    <row r="32" customFormat="false" ht="13.8" hidden="false" customHeight="false" outlineLevel="0" collapsed="false">
      <c r="A32" s="0" t="s">
        <v>46</v>
      </c>
      <c r="C32" s="2" t="n">
        <v>1100</v>
      </c>
      <c r="D32" s="2" t="n">
        <f aca="false">C32*1.1</f>
        <v>1210</v>
      </c>
      <c r="E32" s="2"/>
      <c r="H32" s="0" t="str">
        <f aca="false">F32&amp;"-"&amp;G32</f>
        <v>-</v>
      </c>
      <c r="I32" s="3"/>
      <c r="N32" s="0" t="s">
        <v>27</v>
      </c>
    </row>
    <row r="33" customFormat="false" ht="13.8" hidden="false" customHeight="false" outlineLevel="0" collapsed="false">
      <c r="B33" s="0" t="s">
        <v>32</v>
      </c>
      <c r="F33" s="0" t="s">
        <v>15</v>
      </c>
      <c r="G33" s="0" t="n">
        <v>16</v>
      </c>
      <c r="H33" s="0" t="str">
        <f aca="false">F33&amp;"-"&amp;G33</f>
        <v>M22759/16-16</v>
      </c>
      <c r="I33" s="3" t="n">
        <v>2</v>
      </c>
      <c r="J33" s="2" t="n">
        <f aca="false">$D$32</f>
        <v>1210</v>
      </c>
      <c r="M33" s="0" t="n">
        <f aca="false">COUNT(G33:G41)</f>
        <v>9</v>
      </c>
      <c r="N33" s="0" t="n">
        <f aca="false">18-M33</f>
        <v>9</v>
      </c>
      <c r="O33" s="0" t="s">
        <v>29</v>
      </c>
    </row>
    <row r="34" customFormat="false" ht="13.8" hidden="false" customHeight="false" outlineLevel="0" collapsed="false">
      <c r="B34" s="0" t="s">
        <v>34</v>
      </c>
      <c r="F34" s="0" t="s">
        <v>15</v>
      </c>
      <c r="G34" s="0" t="n">
        <v>16</v>
      </c>
      <c r="H34" s="0" t="str">
        <f aca="false">F34&amp;"-"&amp;G34</f>
        <v>M22759/16-16</v>
      </c>
      <c r="I34" s="3" t="n">
        <v>2</v>
      </c>
      <c r="J34" s="2" t="n">
        <f aca="false">$D$32</f>
        <v>1210</v>
      </c>
      <c r="N34" s="0" t="n">
        <v>2</v>
      </c>
      <c r="O34" s="0" t="s">
        <v>47</v>
      </c>
    </row>
    <row r="35" customFormat="false" ht="13.8" hidden="false" customHeight="false" outlineLevel="0" collapsed="false">
      <c r="B35" s="0" t="s">
        <v>36</v>
      </c>
      <c r="F35" s="0" t="s">
        <v>15</v>
      </c>
      <c r="G35" s="0" t="n">
        <v>16</v>
      </c>
      <c r="H35" s="0" t="str">
        <f aca="false">F35&amp;"-"&amp;G35</f>
        <v>M22759/16-16</v>
      </c>
      <c r="I35" s="3" t="n">
        <v>0</v>
      </c>
      <c r="J35" s="2" t="n">
        <f aca="false">$D$32</f>
        <v>1210</v>
      </c>
    </row>
    <row r="36" customFormat="false" ht="13.8" hidden="false" customHeight="false" outlineLevel="0" collapsed="false">
      <c r="B36" s="0" t="s">
        <v>38</v>
      </c>
      <c r="F36" s="0" t="s">
        <v>15</v>
      </c>
      <c r="G36" s="0" t="n">
        <v>22</v>
      </c>
      <c r="H36" s="0" t="str">
        <f aca="false">F36&amp;"-"&amp;G36</f>
        <v>M22759/16-22</v>
      </c>
      <c r="I36" s="3" t="n">
        <v>0.43</v>
      </c>
      <c r="J36" s="2" t="n">
        <f aca="false">$D$32</f>
        <v>1210</v>
      </c>
    </row>
    <row r="37" customFormat="false" ht="13.8" hidden="false" customHeight="false" outlineLevel="0" collapsed="false">
      <c r="B37" s="0" t="s">
        <v>40</v>
      </c>
      <c r="F37" s="0" t="s">
        <v>15</v>
      </c>
      <c r="G37" s="0" t="n">
        <v>22</v>
      </c>
      <c r="H37" s="0" t="str">
        <f aca="false">F37&amp;"-"&amp;G37</f>
        <v>M22759/16-22</v>
      </c>
      <c r="I37" s="3" t="n">
        <v>1.2</v>
      </c>
      <c r="J37" s="2" t="n">
        <f aca="false">$D$32</f>
        <v>1210</v>
      </c>
    </row>
    <row r="38" customFormat="false" ht="13.8" hidden="false" customHeight="false" outlineLevel="0" collapsed="false">
      <c r="B38" s="0" t="s">
        <v>41</v>
      </c>
      <c r="F38" s="0" t="s">
        <v>15</v>
      </c>
      <c r="G38" s="0" t="n">
        <v>22</v>
      </c>
      <c r="H38" s="0" t="str">
        <f aca="false">F38&amp;"-"&amp;G38</f>
        <v>M22759/16-22</v>
      </c>
      <c r="I38" s="3" t="n">
        <v>0</v>
      </c>
      <c r="J38" s="2" t="n">
        <f aca="false">$D$32</f>
        <v>1210</v>
      </c>
    </row>
    <row r="39" customFormat="false" ht="13.8" hidden="false" customHeight="false" outlineLevel="0" collapsed="false">
      <c r="B39" s="0" t="s">
        <v>43</v>
      </c>
      <c r="F39" s="0" t="s">
        <v>15</v>
      </c>
      <c r="G39" s="0" t="n">
        <v>22</v>
      </c>
      <c r="H39" s="0" t="str">
        <f aca="false">F39&amp;"-"&amp;G39</f>
        <v>M22759/16-22</v>
      </c>
      <c r="I39" s="3" t="n">
        <v>0</v>
      </c>
      <c r="J39" s="2" t="n">
        <f aca="false">$D$32</f>
        <v>1210</v>
      </c>
    </row>
    <row r="40" customFormat="false" ht="13.8" hidden="false" customHeight="false" outlineLevel="0" collapsed="false">
      <c r="B40" s="0" t="s">
        <v>44</v>
      </c>
      <c r="F40" s="0" t="s">
        <v>15</v>
      </c>
      <c r="G40" s="0" t="n">
        <v>22</v>
      </c>
      <c r="H40" s="0" t="str">
        <f aca="false">F40&amp;"-"&amp;G40</f>
        <v>M22759/16-22</v>
      </c>
      <c r="I40" s="3" t="n">
        <v>0</v>
      </c>
      <c r="J40" s="2" t="n">
        <f aca="false">$D$32</f>
        <v>1210</v>
      </c>
    </row>
    <row r="41" customFormat="false" ht="13.8" hidden="false" customHeight="false" outlineLevel="0" collapsed="false">
      <c r="B41" s="0" t="s">
        <v>45</v>
      </c>
      <c r="F41" s="0" t="s">
        <v>15</v>
      </c>
      <c r="G41" s="0" t="n">
        <v>22</v>
      </c>
      <c r="H41" s="0" t="str">
        <f aca="false">F41&amp;"-"&amp;G41</f>
        <v>M22759/16-22</v>
      </c>
      <c r="I41" s="3" t="n">
        <v>0</v>
      </c>
      <c r="J41" s="2" t="n">
        <f aca="false">$D$32</f>
        <v>1210</v>
      </c>
    </row>
    <row r="42" customFormat="false" ht="13.8" hidden="false" customHeight="false" outlineLevel="0" collapsed="false">
      <c r="A42" s="0" t="s">
        <v>48</v>
      </c>
      <c r="C42" s="2" t="n">
        <v>1328</v>
      </c>
      <c r="D42" s="2" t="n">
        <f aca="false">C42*1.1</f>
        <v>1460.8</v>
      </c>
      <c r="E42" s="2"/>
      <c r="H42" s="0" t="str">
        <f aca="false">F42&amp;"-"&amp;G42</f>
        <v>-</v>
      </c>
      <c r="I42" s="3"/>
    </row>
    <row r="43" customFormat="false" ht="13.8" hidden="false" customHeight="false" outlineLevel="0" collapsed="false">
      <c r="B43" s="0" t="s">
        <v>49</v>
      </c>
      <c r="F43" s="0" t="s">
        <v>15</v>
      </c>
      <c r="G43" s="0" t="n">
        <v>22</v>
      </c>
      <c r="H43" s="0" t="str">
        <f aca="false">F43&amp;"-"&amp;G43</f>
        <v>M22759/16-22</v>
      </c>
      <c r="I43" s="3" t="n">
        <v>0</v>
      </c>
      <c r="J43" s="2" t="n">
        <f aca="false">D42</f>
        <v>1460.8</v>
      </c>
    </row>
    <row r="44" customFormat="false" ht="13.8" hidden="false" customHeight="false" outlineLevel="0" collapsed="false">
      <c r="A44" s="0" t="s">
        <v>50</v>
      </c>
      <c r="C44" s="2" t="n">
        <v>997</v>
      </c>
      <c r="D44" s="2" t="n">
        <f aca="false">C44*1.1</f>
        <v>1096.7</v>
      </c>
      <c r="E44" s="2"/>
      <c r="H44" s="0" t="str">
        <f aca="false">F44&amp;"-"&amp;G44</f>
        <v>-</v>
      </c>
      <c r="I44" s="3"/>
    </row>
    <row r="45" customFormat="false" ht="13.8" hidden="false" customHeight="false" outlineLevel="0" collapsed="false">
      <c r="B45" s="0" t="s">
        <v>51</v>
      </c>
      <c r="F45" s="0" t="s">
        <v>25</v>
      </c>
      <c r="G45" s="0" t="n">
        <v>22</v>
      </c>
      <c r="H45" s="0" t="str">
        <f aca="false">F45&amp;"-"&amp;G45</f>
        <v>M27500/22SB3-22</v>
      </c>
      <c r="I45" s="3" t="n">
        <v>0</v>
      </c>
      <c r="J45" s="2" t="n">
        <f aca="false">$D$44</f>
        <v>1096.7</v>
      </c>
    </row>
    <row r="46" customFormat="false" ht="13.8" hidden="false" customHeight="false" outlineLevel="0" collapsed="false">
      <c r="B46" s="0" t="s">
        <v>52</v>
      </c>
      <c r="F46" s="0" t="s">
        <v>13</v>
      </c>
      <c r="G46" s="0" t="n">
        <v>22</v>
      </c>
      <c r="H46" s="0" t="str">
        <f aca="false">F46&amp;"-"&amp;G46</f>
        <v>M27500/22SB2-22</v>
      </c>
      <c r="I46" s="3" t="n">
        <v>0</v>
      </c>
      <c r="J46" s="2" t="n">
        <f aca="false">$D$44</f>
        <v>1096.7</v>
      </c>
    </row>
    <row r="47" customFormat="false" ht="13.8" hidden="false" customHeight="false" outlineLevel="0" collapsed="false">
      <c r="B47" s="0" t="s">
        <v>53</v>
      </c>
      <c r="F47" s="0" t="s">
        <v>15</v>
      </c>
      <c r="G47" s="0" t="n">
        <v>22</v>
      </c>
      <c r="H47" s="0" t="str">
        <f aca="false">F47&amp;"-"&amp;G47</f>
        <v>M22759/16-22</v>
      </c>
      <c r="I47" s="3" t="n">
        <v>0</v>
      </c>
      <c r="J47" s="2" t="n">
        <f aca="false">$D$44</f>
        <v>1096.7</v>
      </c>
    </row>
    <row r="48" customFormat="false" ht="13.8" hidden="false" customHeight="false" outlineLevel="0" collapsed="false">
      <c r="B48" s="0" t="s">
        <v>54</v>
      </c>
      <c r="F48" s="0" t="s">
        <v>25</v>
      </c>
      <c r="G48" s="0" t="n">
        <v>22</v>
      </c>
      <c r="H48" s="0" t="str">
        <f aca="false">F48&amp;"-"&amp;G48</f>
        <v>M27500/22SB3-22</v>
      </c>
      <c r="I48" s="3" t="n">
        <v>0</v>
      </c>
      <c r="J48" s="2" t="n">
        <f aca="false">$D$44</f>
        <v>1096.7</v>
      </c>
    </row>
    <row r="49" customFormat="false" ht="13.8" hidden="false" customHeight="false" outlineLevel="0" collapsed="false">
      <c r="B49" s="0" t="s">
        <v>55</v>
      </c>
      <c r="F49" s="0" t="s">
        <v>13</v>
      </c>
      <c r="G49" s="0" t="n">
        <v>22</v>
      </c>
      <c r="H49" s="0" t="str">
        <f aca="false">F49&amp;"-"&amp;G49</f>
        <v>M27500/22SB2-22</v>
      </c>
      <c r="I49" s="3" t="n">
        <v>0</v>
      </c>
      <c r="J49" s="2" t="n">
        <f aca="false">$D$44</f>
        <v>1096.7</v>
      </c>
    </row>
    <row r="50" customFormat="false" ht="13.8" hidden="false" customHeight="false" outlineLevel="0" collapsed="false">
      <c r="B50" s="0" t="s">
        <v>53</v>
      </c>
      <c r="F50" s="0" t="s">
        <v>15</v>
      </c>
      <c r="G50" s="0" t="n">
        <v>22</v>
      </c>
      <c r="H50" s="0" t="str">
        <f aca="false">F50&amp;"-"&amp;G50</f>
        <v>M22759/16-22</v>
      </c>
      <c r="I50" s="3" t="n">
        <v>0</v>
      </c>
      <c r="J50" s="2" t="n">
        <f aca="false">$D$44</f>
        <v>1096.7</v>
      </c>
    </row>
    <row r="51" customFormat="false" ht="13.8" hidden="false" customHeight="false" outlineLevel="0" collapsed="false">
      <c r="B51" s="0" t="s">
        <v>56</v>
      </c>
      <c r="F51" s="0" t="s">
        <v>25</v>
      </c>
      <c r="G51" s="0" t="n">
        <v>22</v>
      </c>
      <c r="H51" s="0" t="str">
        <f aca="false">F51&amp;"-"&amp;G51</f>
        <v>M27500/22SB3-22</v>
      </c>
      <c r="I51" s="3" t="n">
        <v>0</v>
      </c>
      <c r="J51" s="2" t="n">
        <f aca="false">$D$44</f>
        <v>1096.7</v>
      </c>
    </row>
    <row r="52" customFormat="false" ht="13.8" hidden="false" customHeight="false" outlineLevel="0" collapsed="false">
      <c r="B52" s="0" t="s">
        <v>57</v>
      </c>
      <c r="F52" s="0" t="s">
        <v>13</v>
      </c>
      <c r="G52" s="0" t="n">
        <v>22</v>
      </c>
      <c r="H52" s="0" t="str">
        <f aca="false">F52&amp;"-"&amp;G52</f>
        <v>M27500/22SB2-22</v>
      </c>
      <c r="I52" s="3" t="n">
        <v>0</v>
      </c>
      <c r="J52" s="2" t="n">
        <f aca="false">$D$44</f>
        <v>1096.7</v>
      </c>
    </row>
    <row r="53" customFormat="false" ht="13.8" hidden="false" customHeight="false" outlineLevel="0" collapsed="false">
      <c r="B53" s="0" t="s">
        <v>58</v>
      </c>
      <c r="F53" s="0" t="s">
        <v>13</v>
      </c>
      <c r="G53" s="0" t="n">
        <v>22</v>
      </c>
      <c r="H53" s="0" t="str">
        <f aca="false">F53&amp;"-"&amp;G53</f>
        <v>M27500/22SB2-22</v>
      </c>
      <c r="I53" s="3" t="n">
        <v>0</v>
      </c>
      <c r="J53" s="2" t="n">
        <f aca="false">$D$44</f>
        <v>1096.7</v>
      </c>
    </row>
    <row r="54" customFormat="false" ht="13.8" hidden="false" customHeight="false" outlineLevel="0" collapsed="false">
      <c r="A54" s="0" t="s">
        <v>59</v>
      </c>
      <c r="C54" s="2" t="n">
        <v>3726</v>
      </c>
      <c r="D54" s="2" t="n">
        <f aca="false">C54*1.1</f>
        <v>4098.6</v>
      </c>
      <c r="E54" s="2"/>
      <c r="H54" s="0" t="str">
        <f aca="false">F54&amp;"-"&amp;G54</f>
        <v>-</v>
      </c>
      <c r="I54" s="3"/>
    </row>
    <row r="55" customFormat="false" ht="13.8" hidden="false" customHeight="false" outlineLevel="0" collapsed="false">
      <c r="B55" s="0" t="s">
        <v>60</v>
      </c>
      <c r="F55" s="0" t="s">
        <v>13</v>
      </c>
      <c r="G55" s="0" t="n">
        <v>22</v>
      </c>
      <c r="H55" s="0" t="str">
        <f aca="false">F55&amp;"-"&amp;G55</f>
        <v>M27500/22SB2-22</v>
      </c>
      <c r="I55" s="3" t="n">
        <v>0.4</v>
      </c>
      <c r="J55" s="2" t="n">
        <f aca="false">D54</f>
        <v>4098.6</v>
      </c>
    </row>
    <row r="56" customFormat="false" ht="13.8" hidden="false" customHeight="false" outlineLevel="0" collapsed="false">
      <c r="A56" s="0" t="s">
        <v>61</v>
      </c>
      <c r="C56" s="2" t="n">
        <v>2823</v>
      </c>
      <c r="D56" s="2" t="n">
        <f aca="false">C56*1.1</f>
        <v>3105.3</v>
      </c>
      <c r="E56" s="2"/>
      <c r="H56" s="0" t="str">
        <f aca="false">F56&amp;"-"&amp;G56</f>
        <v>-</v>
      </c>
      <c r="I56" s="3"/>
    </row>
    <row r="57" customFormat="false" ht="13.8" hidden="false" customHeight="false" outlineLevel="0" collapsed="false">
      <c r="B57" s="0" t="s">
        <v>43</v>
      </c>
      <c r="F57" s="0" t="s">
        <v>15</v>
      </c>
      <c r="G57" s="0" t="n">
        <v>22</v>
      </c>
      <c r="H57" s="0" t="str">
        <f aca="false">F57&amp;"-"&amp;G57</f>
        <v>M22759/16-22</v>
      </c>
      <c r="I57" s="3" t="n">
        <v>0</v>
      </c>
      <c r="J57" s="2" t="n">
        <f aca="false">D56</f>
        <v>3105.3</v>
      </c>
    </row>
    <row r="58" customFormat="false" ht="13.8" hidden="false" customHeight="false" outlineLevel="0" collapsed="false">
      <c r="I58" s="3"/>
    </row>
    <row r="59" customFormat="false" ht="13.8" hidden="false" customHeight="false" outlineLevel="0" collapsed="false">
      <c r="I59" s="3"/>
    </row>
    <row r="61" customFormat="false" ht="13.8" hidden="false" customHeight="false" outlineLevel="0" collapsed="false">
      <c r="A61" s="0" t="s">
        <v>62</v>
      </c>
    </row>
    <row r="62" customFormat="false" ht="13.8" hidden="false" customHeight="false" outlineLevel="0" collapsed="false">
      <c r="B62" s="0" t="s">
        <v>63</v>
      </c>
      <c r="M62" s="2" t="n">
        <f aca="false">SUM(M4:M13)</f>
        <v>0</v>
      </c>
    </row>
    <row r="63" customFormat="false" ht="13.8" hidden="false" customHeight="false" outlineLevel="0" collapsed="false">
      <c r="B63" s="0" t="s">
        <v>64</v>
      </c>
      <c r="M63" s="0" t="n">
        <f aca="false">CONVERT(M62/1000,"m","ft")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F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0" activeCellId="0" sqref="B60"/>
    </sheetView>
  </sheetViews>
  <sheetFormatPr defaultColWidth="8.58984375" defaultRowHeight="13.8" zeroHeight="false" outlineLevelRow="0" outlineLevelCol="0"/>
  <cols>
    <col collapsed="false" customWidth="true" hidden="false" outlineLevel="0" max="1" min="1" style="0" width="15.73"/>
    <col collapsed="false" customWidth="true" hidden="false" outlineLevel="0" max="2" min="2" style="0" width="23.35"/>
  </cols>
  <sheetData>
    <row r="3" customFormat="false" ht="13.8" hidden="false" customHeight="false" outlineLevel="0" collapsed="false">
      <c r="A3" s="4" t="s">
        <v>6</v>
      </c>
      <c r="B3" s="5" t="s">
        <v>65</v>
      </c>
    </row>
    <row r="4" customFormat="false" ht="13.8" hidden="false" customHeight="false" outlineLevel="0" collapsed="false">
      <c r="A4" s="6" t="n">
        <v>14</v>
      </c>
      <c r="B4" s="7" t="n">
        <v>13</v>
      </c>
      <c r="D4" s="0" t="n">
        <f aca="false">CONVERT(B4/1000,"m","ft")</f>
        <v>0.0426509186351706</v>
      </c>
    </row>
    <row r="5" customFormat="false" ht="13.8" hidden="false" customHeight="false" outlineLevel="0" collapsed="false">
      <c r="A5" s="8" t="n">
        <v>16</v>
      </c>
      <c r="B5" s="9" t="n">
        <v>8</v>
      </c>
      <c r="D5" s="0" t="n">
        <f aca="false">ROUND(CONVERT(B5/1000,"m","ft"),0)</f>
        <v>0</v>
      </c>
    </row>
    <row r="6" customFormat="false" ht="13.8" hidden="false" customHeight="false" outlineLevel="0" collapsed="false">
      <c r="A6" s="8" t="n">
        <v>22</v>
      </c>
      <c r="B6" s="9" t="n">
        <v>8.36</v>
      </c>
      <c r="D6" s="0" t="n">
        <f aca="false">ROUND(CONVERT(B6/1000,"m","ft"),0)</f>
        <v>0</v>
      </c>
    </row>
    <row r="7" customFormat="false" ht="13.8" hidden="false" customHeight="false" outlineLevel="0" collapsed="false">
      <c r="A7" s="8" t="s">
        <v>66</v>
      </c>
      <c r="B7" s="10"/>
      <c r="D7" s="0" t="n">
        <f aca="false">ROUND(CONVERT(B7/1000,"m","ft"),0)</f>
        <v>0</v>
      </c>
    </row>
    <row r="8" customFormat="false" ht="13.8" hidden="false" customHeight="false" outlineLevel="0" collapsed="false">
      <c r="A8" s="11" t="s">
        <v>67</v>
      </c>
      <c r="B8" s="12" t="n">
        <v>29.36</v>
      </c>
      <c r="D8" s="0" t="n">
        <f aca="false">ROUND(CONVERT(B8/1000,"m","ft"),0)</f>
        <v>0</v>
      </c>
      <c r="E8" s="0" t="n">
        <f aca="false">D8*1.2</f>
        <v>0</v>
      </c>
      <c r="F8" s="0" t="n">
        <v>75</v>
      </c>
    </row>
    <row r="9" customFormat="false" ht="13.8" hidden="false" customHeight="false" outlineLevel="0" collapsed="false">
      <c r="D9" s="0" t="n">
        <f aca="false">ROUND(CONVERT(B9/1000,"m","ft"),0)</f>
        <v>0</v>
      </c>
      <c r="E9" s="0" t="n">
        <f aca="false">D9*1.2</f>
        <v>0</v>
      </c>
      <c r="F9" s="0" t="n">
        <v>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8.58984375" defaultRowHeight="13.8" zeroHeight="false" outlineLevelRow="0" outlineLevelCol="0"/>
  <sheetData>
    <row r="1" customFormat="false" ht="13.8" hidden="false" customHeight="false" outlineLevel="0" collapsed="false">
      <c r="A1" s="0" t="s">
        <v>68</v>
      </c>
    </row>
    <row r="2" customFormat="false" ht="13.8" hidden="false" customHeight="false" outlineLevel="0" collapsed="false">
      <c r="A2" s="0" t="s">
        <v>69</v>
      </c>
      <c r="B2" s="0" t="s">
        <v>70</v>
      </c>
      <c r="C2" s="0" t="s">
        <v>71</v>
      </c>
    </row>
    <row r="3" customFormat="false" ht="13.8" hidden="false" customHeight="false" outlineLevel="0" collapsed="false">
      <c r="A3" s="0" t="s">
        <v>72</v>
      </c>
      <c r="B3" s="0" t="s">
        <v>73</v>
      </c>
      <c r="C3" s="0" t="s">
        <v>74</v>
      </c>
    </row>
    <row r="4" customFormat="false" ht="13.8" hidden="false" customHeight="false" outlineLevel="0" collapsed="false">
      <c r="A4" s="0" t="s">
        <v>75</v>
      </c>
      <c r="B4" s="0" t="s">
        <v>76</v>
      </c>
      <c r="C4" s="0" t="s">
        <v>77</v>
      </c>
    </row>
    <row r="5" customFormat="false" ht="13.8" hidden="false" customHeight="false" outlineLevel="0" collapsed="false">
      <c r="A5" s="0" t="s">
        <v>78</v>
      </c>
      <c r="B5" s="0" t="s">
        <v>79</v>
      </c>
      <c r="C5" s="0" t="s">
        <v>80</v>
      </c>
    </row>
    <row r="6" customFormat="false" ht="13.8" hidden="false" customHeight="false" outlineLevel="0" collapsed="false">
      <c r="A6" s="0" t="s">
        <v>81</v>
      </c>
      <c r="B6" s="0" t="s">
        <v>82</v>
      </c>
      <c r="C6" s="0" t="s">
        <v>83</v>
      </c>
    </row>
    <row r="7" customFormat="false" ht="13.8" hidden="false" customHeight="false" outlineLevel="0" collapsed="false">
      <c r="A7" s="0" t="s">
        <v>84</v>
      </c>
      <c r="B7" s="0" t="s">
        <v>85</v>
      </c>
      <c r="C7" s="0" t="s">
        <v>86</v>
      </c>
      <c r="E7" s="0" t="n">
        <f aca="false">13.9/0.8</f>
        <v>17.375</v>
      </c>
    </row>
    <row r="8" customFormat="false" ht="13.8" hidden="false" customHeight="false" outlineLevel="0" collapsed="false">
      <c r="A8" s="0" t="s">
        <v>87</v>
      </c>
      <c r="B8" s="0" t="s">
        <v>88</v>
      </c>
      <c r="C8" s="0" t="s">
        <v>89</v>
      </c>
    </row>
    <row r="9" customFormat="false" ht="13.8" hidden="false" customHeight="false" outlineLevel="0" collapsed="false">
      <c r="A9" s="0" t="s">
        <v>90</v>
      </c>
      <c r="B9" s="0" t="s">
        <v>91</v>
      </c>
      <c r="C9" s="0" t="s">
        <v>92</v>
      </c>
    </row>
    <row r="10" customFormat="false" ht="13.8" hidden="false" customHeight="false" outlineLevel="0" collapsed="false">
      <c r="A10" s="0" t="s">
        <v>93</v>
      </c>
      <c r="B10" s="0" t="s">
        <v>94</v>
      </c>
      <c r="C10" s="0" t="s">
        <v>95</v>
      </c>
    </row>
    <row r="11" customFormat="false" ht="13.8" hidden="false" customHeight="false" outlineLevel="0" collapsed="false">
      <c r="A11" s="0" t="s">
        <v>96</v>
      </c>
    </row>
    <row r="16" customFormat="false" ht="13.8" hidden="false" customHeight="false" outlineLevel="0" collapsed="false">
      <c r="A16" s="0" t="s">
        <v>97</v>
      </c>
      <c r="B16" s="0" t="s">
        <v>98</v>
      </c>
      <c r="E16" s="0" t="n">
        <v>22</v>
      </c>
      <c r="F16" s="0" t="n">
        <v>6.3</v>
      </c>
    </row>
    <row r="17" customFormat="false" ht="13.8" hidden="false" customHeight="false" outlineLevel="0" collapsed="false">
      <c r="A17" s="0" t="n">
        <v>5</v>
      </c>
      <c r="B17" s="0" t="n">
        <v>20</v>
      </c>
      <c r="E17" s="0" t="n">
        <v>20</v>
      </c>
      <c r="F17" s="0" t="n">
        <v>8.9</v>
      </c>
    </row>
    <row r="18" customFormat="false" ht="13.8" hidden="false" customHeight="false" outlineLevel="0" collapsed="false">
      <c r="A18" s="0" t="n">
        <v>10</v>
      </c>
      <c r="B18" s="0" t="n">
        <v>18</v>
      </c>
      <c r="E18" s="0" t="n">
        <v>18</v>
      </c>
      <c r="F18" s="0" t="n">
        <v>11.4</v>
      </c>
    </row>
    <row r="19" customFormat="false" ht="13.8" hidden="false" customHeight="false" outlineLevel="0" collapsed="false">
      <c r="A19" s="0" t="n">
        <v>18</v>
      </c>
      <c r="B19" s="0" t="n">
        <v>14</v>
      </c>
      <c r="E19" s="0" t="n">
        <v>16</v>
      </c>
      <c r="F19" s="0" t="n">
        <v>13.9</v>
      </c>
    </row>
    <row r="20" customFormat="false" ht="13.8" hidden="false" customHeight="false" outlineLevel="0" collapsed="false">
      <c r="A20" s="0" t="s">
        <v>99</v>
      </c>
      <c r="B20" s="0" t="n">
        <v>22</v>
      </c>
      <c r="E20" s="0" t="n">
        <v>14</v>
      </c>
      <c r="F20" s="0" t="n">
        <v>17.7</v>
      </c>
    </row>
    <row r="21" customFormat="false" ht="13.8" hidden="false" customHeight="false" outlineLevel="0" collapsed="false">
      <c r="E21" s="0" t="n">
        <v>12</v>
      </c>
      <c r="F21" s="0" t="n">
        <v>24</v>
      </c>
    </row>
    <row r="22" customFormat="false" ht="13.8" hidden="false" customHeight="false" outlineLevel="0" collapsed="false">
      <c r="E22" s="0" t="n">
        <v>10</v>
      </c>
      <c r="F22" s="0" t="n">
        <v>32.9</v>
      </c>
    </row>
    <row r="23" customFormat="false" ht="13.8" hidden="false" customHeight="false" outlineLevel="0" collapsed="false">
      <c r="E23" s="0" t="n">
        <v>8</v>
      </c>
    </row>
    <row r="24" customFormat="false" ht="13.8" hidden="false" customHeight="false" outlineLevel="0" collapsed="false">
      <c r="E24" s="0" t="n">
        <v>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J5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8.58984375" defaultRowHeight="13.8" zeroHeight="false" outlineLevelRow="0" outlineLevelCol="0"/>
  <cols>
    <col collapsed="false" customWidth="true" hidden="false" outlineLevel="0" max="1" min="1" style="0" width="14.88"/>
    <col collapsed="false" customWidth="true" hidden="false" outlineLevel="0" max="2" min="2" style="0" width="18.77"/>
    <col collapsed="false" customWidth="true" hidden="false" outlineLevel="0" max="3" min="3" style="0" width="12.88"/>
    <col collapsed="false" customWidth="true" hidden="false" outlineLevel="0" max="4" min="4" style="0" width="14.12"/>
    <col collapsed="false" customWidth="true" hidden="false" outlineLevel="0" max="5" min="5" style="0" width="12.88"/>
    <col collapsed="false" customWidth="true" hidden="false" outlineLevel="0" max="8" min="6" style="0" width="14.12"/>
    <col collapsed="false" customWidth="true" hidden="false" outlineLevel="0" max="9" min="9" style="0" width="39.78"/>
    <col collapsed="false" customWidth="true" hidden="false" outlineLevel="0" max="10" min="10" style="0" width="43.36"/>
  </cols>
  <sheetData>
    <row r="3" customFormat="false" ht="13.8" hidden="false" customHeight="false" outlineLevel="0" collapsed="false">
      <c r="C3" s="13" t="s">
        <v>100</v>
      </c>
      <c r="E3" s="13"/>
    </row>
    <row r="4" customFormat="false" ht="13.8" hidden="false" customHeight="false" outlineLevel="0" collapsed="false">
      <c r="C4" s="14" t="s">
        <v>101</v>
      </c>
      <c r="D4" s="14"/>
      <c r="E4" s="15" t="s">
        <v>102</v>
      </c>
      <c r="F4" s="15"/>
      <c r="G4" s="15"/>
    </row>
    <row r="5" customFormat="false" ht="13.8" hidden="false" customHeight="false" outlineLevel="0" collapsed="false">
      <c r="B5" s="16" t="s">
        <v>103</v>
      </c>
      <c r="C5" s="17" t="s">
        <v>104</v>
      </c>
      <c r="D5" s="18" t="s">
        <v>105</v>
      </c>
      <c r="E5" s="17" t="s">
        <v>104</v>
      </c>
      <c r="F5" s="19" t="s">
        <v>106</v>
      </c>
      <c r="G5" s="18" t="s">
        <v>107</v>
      </c>
      <c r="H5" s="16" t="s">
        <v>108</v>
      </c>
      <c r="I5" s="16" t="s">
        <v>109</v>
      </c>
      <c r="J5" s="16" t="s">
        <v>110</v>
      </c>
    </row>
    <row r="6" customFormat="false" ht="13.8" hidden="false" customHeight="false" outlineLevel="0" collapsed="false">
      <c r="A6" s="16" t="s">
        <v>111</v>
      </c>
      <c r="B6" s="0" t="s">
        <v>112</v>
      </c>
      <c r="C6" s="20" t="n">
        <v>12</v>
      </c>
      <c r="D6" s="21" t="n">
        <v>6</v>
      </c>
      <c r="E6" s="20" t="n">
        <v>12</v>
      </c>
      <c r="F6" s="22" t="n">
        <v>6</v>
      </c>
      <c r="G6" s="21" t="n">
        <v>0</v>
      </c>
      <c r="I6" s="0" t="s">
        <v>113</v>
      </c>
      <c r="J6" s="0" t="s">
        <v>114</v>
      </c>
    </row>
    <row r="7" customFormat="false" ht="13.8" hidden="false" customHeight="false" outlineLevel="0" collapsed="false">
      <c r="B7" s="0" t="s">
        <v>115</v>
      </c>
      <c r="C7" s="20" t="n">
        <v>1.6</v>
      </c>
      <c r="D7" s="21" t="n">
        <v>1.6</v>
      </c>
      <c r="E7" s="20" t="n">
        <v>1.6</v>
      </c>
      <c r="F7" s="22" t="n">
        <v>1.6</v>
      </c>
      <c r="G7" s="21" t="n">
        <v>0</v>
      </c>
      <c r="I7" s="0" t="s">
        <v>116</v>
      </c>
      <c r="J7" s="23" t="s">
        <v>117</v>
      </c>
    </row>
    <row r="8" customFormat="false" ht="13.8" hidden="false" customHeight="false" outlineLevel="0" collapsed="false">
      <c r="B8" s="0" t="s">
        <v>118</v>
      </c>
      <c r="C8" s="20" t="n">
        <v>1.6</v>
      </c>
      <c r="D8" s="21" t="n">
        <v>0</v>
      </c>
      <c r="E8" s="20" t="n">
        <v>1.6</v>
      </c>
      <c r="F8" s="22" t="n">
        <v>0</v>
      </c>
      <c r="G8" s="21" t="n">
        <v>0</v>
      </c>
      <c r="I8" s="0" t="s">
        <v>116</v>
      </c>
      <c r="J8" s="23" t="s">
        <v>119</v>
      </c>
    </row>
    <row r="9" customFormat="false" ht="13.8" hidden="false" customHeight="false" outlineLevel="0" collapsed="false">
      <c r="B9" s="0" t="s">
        <v>120</v>
      </c>
      <c r="C9" s="20" t="n">
        <v>0.25</v>
      </c>
      <c r="D9" s="21" t="n">
        <v>0.25</v>
      </c>
      <c r="E9" s="20" t="n">
        <v>0.25</v>
      </c>
      <c r="F9" s="22" t="n">
        <v>0.25</v>
      </c>
      <c r="G9" s="21" t="n">
        <v>0.25</v>
      </c>
      <c r="I9" s="0" t="s">
        <v>121</v>
      </c>
    </row>
    <row r="10" customFormat="false" ht="13.8" hidden="false" customHeight="false" outlineLevel="0" collapsed="false">
      <c r="B10" s="0" t="s">
        <v>122</v>
      </c>
      <c r="C10" s="20" t="n">
        <v>1.2</v>
      </c>
      <c r="D10" s="21" t="n">
        <v>0.2</v>
      </c>
      <c r="E10" s="20" t="n">
        <v>1.2</v>
      </c>
      <c r="F10" s="22" t="n">
        <v>0.2</v>
      </c>
      <c r="G10" s="21" t="n">
        <v>0.2</v>
      </c>
      <c r="I10" s="0" t="s">
        <v>121</v>
      </c>
      <c r="J10" s="0" t="s">
        <v>123</v>
      </c>
    </row>
    <row r="11" customFormat="false" ht="13.8" hidden="false" customHeight="false" outlineLevel="0" collapsed="false">
      <c r="C11" s="20"/>
      <c r="D11" s="21"/>
      <c r="E11" s="20"/>
      <c r="F11" s="22"/>
      <c r="G11" s="21"/>
    </row>
    <row r="12" customFormat="false" ht="13.8" hidden="false" customHeight="false" outlineLevel="0" collapsed="false">
      <c r="B12" s="24" t="s">
        <v>124</v>
      </c>
      <c r="C12" s="25"/>
      <c r="D12" s="26"/>
      <c r="E12" s="25"/>
      <c r="F12" s="27"/>
      <c r="G12" s="26"/>
      <c r="H12" s="28" t="n">
        <f aca="false">SUM(C6:C10)</f>
        <v>16.65</v>
      </c>
    </row>
    <row r="13" customFormat="false" ht="13.8" hidden="false" customHeight="false" outlineLevel="0" collapsed="false">
      <c r="B13" s="24" t="s">
        <v>125</v>
      </c>
      <c r="C13" s="25"/>
      <c r="D13" s="26"/>
      <c r="E13" s="25"/>
      <c r="F13" s="27"/>
      <c r="G13" s="26"/>
      <c r="H13" s="28" t="n">
        <f aca="false">H12/0.8</f>
        <v>20.8125</v>
      </c>
    </row>
    <row r="14" customFormat="false" ht="13.8" hidden="false" customHeight="false" outlineLevel="0" collapsed="false">
      <c r="C14" s="20"/>
      <c r="D14" s="21"/>
      <c r="E14" s="20"/>
      <c r="F14" s="22"/>
      <c r="G14" s="21"/>
    </row>
    <row r="15" customFormat="false" ht="13.8" hidden="false" customHeight="false" outlineLevel="0" collapsed="false">
      <c r="A15" s="16" t="s">
        <v>126</v>
      </c>
      <c r="B15" s="0" t="s">
        <v>115</v>
      </c>
      <c r="C15" s="20" t="n">
        <v>1.6</v>
      </c>
      <c r="D15" s="21" t="n">
        <v>1.6</v>
      </c>
      <c r="E15" s="20" t="n">
        <v>1.6</v>
      </c>
      <c r="F15" s="22" t="n">
        <v>1.6</v>
      </c>
      <c r="G15" s="21" t="n">
        <v>0</v>
      </c>
      <c r="I15" s="0" t="s">
        <v>116</v>
      </c>
      <c r="J15" s="23" t="s">
        <v>117</v>
      </c>
    </row>
    <row r="16" customFormat="false" ht="13.8" hidden="false" customHeight="false" outlineLevel="0" collapsed="false">
      <c r="B16" s="0" t="s">
        <v>118</v>
      </c>
      <c r="C16" s="20" t="n">
        <v>1.6</v>
      </c>
      <c r="D16" s="21" t="n">
        <v>0</v>
      </c>
      <c r="E16" s="20" t="n">
        <v>1.6</v>
      </c>
      <c r="F16" s="22" t="n">
        <v>0</v>
      </c>
      <c r="G16" s="21" t="n">
        <v>0</v>
      </c>
      <c r="I16" s="0" t="s">
        <v>116</v>
      </c>
      <c r="J16" s="23" t="s">
        <v>119</v>
      </c>
    </row>
    <row r="17" customFormat="false" ht="13.8" hidden="false" customHeight="false" outlineLevel="0" collapsed="false">
      <c r="B17" s="0" t="s">
        <v>120</v>
      </c>
      <c r="C17" s="20" t="n">
        <v>0.25</v>
      </c>
      <c r="D17" s="21" t="n">
        <v>0.25</v>
      </c>
      <c r="E17" s="20" t="n">
        <v>0.25</v>
      </c>
      <c r="F17" s="22" t="n">
        <v>0.25</v>
      </c>
      <c r="G17" s="21" t="n">
        <v>0.25</v>
      </c>
      <c r="I17" s="0" t="s">
        <v>121</v>
      </c>
    </row>
    <row r="18" customFormat="false" ht="13.8" hidden="false" customHeight="false" outlineLevel="0" collapsed="false">
      <c r="B18" s="0" t="s">
        <v>122</v>
      </c>
      <c r="C18" s="20" t="n">
        <v>1.2</v>
      </c>
      <c r="D18" s="21" t="n">
        <v>0.2</v>
      </c>
      <c r="E18" s="20" t="n">
        <v>1.2</v>
      </c>
      <c r="F18" s="22" t="n">
        <v>0.2</v>
      </c>
      <c r="G18" s="21" t="n">
        <v>0.2</v>
      </c>
      <c r="I18" s="0" t="s">
        <v>121</v>
      </c>
      <c r="J18" s="0" t="s">
        <v>127</v>
      </c>
    </row>
    <row r="19" customFormat="false" ht="13.8" hidden="false" customHeight="false" outlineLevel="0" collapsed="false">
      <c r="B19" s="0" t="s">
        <v>128</v>
      </c>
      <c r="C19" s="20" t="n">
        <v>0.15</v>
      </c>
      <c r="D19" s="21" t="n">
        <v>0</v>
      </c>
      <c r="E19" s="20" t="n">
        <v>0.15</v>
      </c>
      <c r="F19" s="22" t="n">
        <v>0</v>
      </c>
      <c r="G19" s="21" t="n">
        <v>0</v>
      </c>
      <c r="I19" s="0" t="s">
        <v>129</v>
      </c>
    </row>
    <row r="20" customFormat="false" ht="13.8" hidden="false" customHeight="false" outlineLevel="0" collapsed="false">
      <c r="C20" s="20"/>
      <c r="D20" s="21"/>
      <c r="E20" s="20"/>
      <c r="F20" s="22"/>
      <c r="G20" s="21"/>
    </row>
    <row r="21" customFormat="false" ht="13.8" hidden="false" customHeight="false" outlineLevel="0" collapsed="false">
      <c r="B21" s="24" t="s">
        <v>124</v>
      </c>
      <c r="C21" s="25"/>
      <c r="D21" s="26"/>
      <c r="E21" s="25"/>
      <c r="F21" s="27"/>
      <c r="G21" s="26"/>
      <c r="H21" s="28" t="n">
        <f aca="false">SUM(C14:C19)</f>
        <v>4.8</v>
      </c>
    </row>
    <row r="22" customFormat="false" ht="13.8" hidden="false" customHeight="false" outlineLevel="0" collapsed="false">
      <c r="B22" s="24" t="s">
        <v>125</v>
      </c>
      <c r="C22" s="25"/>
      <c r="D22" s="26"/>
      <c r="E22" s="25"/>
      <c r="F22" s="27"/>
      <c r="G22" s="26"/>
      <c r="H22" s="24" t="n">
        <f aca="false">H21/0.8</f>
        <v>6</v>
      </c>
    </row>
    <row r="23" customFormat="false" ht="13.8" hidden="false" customHeight="false" outlineLevel="0" collapsed="false">
      <c r="C23" s="25"/>
      <c r="D23" s="26"/>
      <c r="E23" s="25"/>
      <c r="F23" s="27"/>
      <c r="G23" s="26"/>
    </row>
    <row r="24" customFormat="false" ht="13.8" hidden="false" customHeight="false" outlineLevel="0" collapsed="false">
      <c r="A24" s="16" t="s">
        <v>130</v>
      </c>
      <c r="B24" s="0" t="s">
        <v>131</v>
      </c>
      <c r="C24" s="20" t="n">
        <v>2.6</v>
      </c>
      <c r="D24" s="21" t="n">
        <v>0</v>
      </c>
      <c r="E24" s="20" t="n">
        <v>2.6</v>
      </c>
      <c r="F24" s="22" t="n">
        <v>0</v>
      </c>
      <c r="G24" s="21" t="n">
        <v>0</v>
      </c>
      <c r="I24" s="0" t="s">
        <v>132</v>
      </c>
      <c r="J24" s="0" t="s">
        <v>133</v>
      </c>
    </row>
    <row r="25" customFormat="false" ht="13.8" hidden="false" customHeight="false" outlineLevel="0" collapsed="false">
      <c r="B25" s="0" t="s">
        <v>134</v>
      </c>
      <c r="C25" s="20" t="n">
        <f aca="false">78/12</f>
        <v>6.5</v>
      </c>
      <c r="D25" s="21" t="n">
        <f aca="false">18/12</f>
        <v>1.5</v>
      </c>
      <c r="E25" s="20" t="n">
        <f aca="false">78/12</f>
        <v>6.5</v>
      </c>
      <c r="F25" s="22" t="n">
        <f aca="false">18/12</f>
        <v>1.5</v>
      </c>
      <c r="G25" s="21" t="n">
        <v>1.5</v>
      </c>
    </row>
    <row r="26" customFormat="false" ht="13.8" hidden="false" customHeight="false" outlineLevel="0" collapsed="false">
      <c r="C26" s="25"/>
      <c r="D26" s="26"/>
      <c r="E26" s="25"/>
      <c r="F26" s="27"/>
      <c r="G26" s="26"/>
    </row>
    <row r="27" customFormat="false" ht="13.8" hidden="false" customHeight="false" outlineLevel="0" collapsed="false">
      <c r="A27" s="16" t="s">
        <v>135</v>
      </c>
      <c r="B27" s="0" t="s">
        <v>136</v>
      </c>
      <c r="C27" s="20" t="n">
        <v>0.2</v>
      </c>
      <c r="D27" s="21" t="n">
        <v>0.2</v>
      </c>
      <c r="E27" s="20" t="n">
        <v>0.2</v>
      </c>
      <c r="F27" s="22" t="n">
        <v>0.2</v>
      </c>
      <c r="G27" s="21" t="n">
        <v>0.2</v>
      </c>
      <c r="I27" s="0" t="s">
        <v>137</v>
      </c>
    </row>
    <row r="28" customFormat="false" ht="13.8" hidden="false" customHeight="false" outlineLevel="0" collapsed="false">
      <c r="B28" s="0" t="s">
        <v>138</v>
      </c>
      <c r="C28" s="20" t="n">
        <v>2</v>
      </c>
      <c r="D28" s="29" t="n">
        <v>2</v>
      </c>
      <c r="E28" s="30" t="n">
        <v>2</v>
      </c>
      <c r="F28" s="31" t="n">
        <v>2</v>
      </c>
      <c r="G28" s="29" t="n">
        <v>2</v>
      </c>
      <c r="I28" s="0" t="s">
        <v>137</v>
      </c>
    </row>
    <row r="29" customFormat="false" ht="13.8" hidden="false" customHeight="false" outlineLevel="0" collapsed="false">
      <c r="B29" s="0" t="s">
        <v>139</v>
      </c>
      <c r="C29" s="20" t="n">
        <v>1.25</v>
      </c>
      <c r="D29" s="29" t="n">
        <v>1.25</v>
      </c>
      <c r="E29" s="30" t="n">
        <v>1.25</v>
      </c>
      <c r="F29" s="31" t="n">
        <v>1.25</v>
      </c>
      <c r="G29" s="29" t="n">
        <v>1.25</v>
      </c>
      <c r="I29" s="0" t="s">
        <v>137</v>
      </c>
    </row>
    <row r="30" customFormat="false" ht="13.8" hidden="false" customHeight="false" outlineLevel="0" collapsed="false">
      <c r="B30" s="0" t="s">
        <v>140</v>
      </c>
      <c r="C30" s="20" t="n">
        <v>0.43</v>
      </c>
      <c r="D30" s="29" t="n">
        <v>0.43</v>
      </c>
      <c r="E30" s="30" t="n">
        <v>0.43</v>
      </c>
      <c r="F30" s="31" t="n">
        <v>0.43</v>
      </c>
      <c r="G30" s="29" t="n">
        <v>0.43</v>
      </c>
      <c r="I30" s="0" t="s">
        <v>137</v>
      </c>
    </row>
    <row r="31" customFormat="false" ht="13.8" hidden="false" customHeight="false" outlineLevel="0" collapsed="false">
      <c r="B31" s="0" t="s">
        <v>141</v>
      </c>
      <c r="C31" s="20" t="n">
        <v>2.1</v>
      </c>
      <c r="D31" s="29" t="n">
        <v>0.92</v>
      </c>
      <c r="E31" s="30" t="n">
        <v>2.1</v>
      </c>
      <c r="F31" s="31" t="n">
        <v>0.92</v>
      </c>
      <c r="G31" s="29" t="n">
        <v>0.92</v>
      </c>
      <c r="I31" s="0" t="s">
        <v>142</v>
      </c>
      <c r="J31" s="0" t="s">
        <v>143</v>
      </c>
    </row>
    <row r="32" customFormat="false" ht="13.8" hidden="false" customHeight="false" outlineLevel="0" collapsed="false">
      <c r="B32" s="0" t="s">
        <v>144</v>
      </c>
      <c r="C32" s="20" t="n">
        <v>0.2</v>
      </c>
      <c r="D32" s="29" t="n">
        <v>0.2</v>
      </c>
      <c r="E32" s="30" t="n">
        <v>0.2</v>
      </c>
      <c r="F32" s="31" t="n">
        <v>0.2</v>
      </c>
      <c r="G32" s="29" t="n">
        <v>0.2</v>
      </c>
      <c r="I32" s="0" t="s">
        <v>137</v>
      </c>
    </row>
    <row r="33" customFormat="false" ht="13.8" hidden="false" customHeight="false" outlineLevel="0" collapsed="false">
      <c r="B33" s="0" t="s">
        <v>145</v>
      </c>
      <c r="C33" s="20" t="n">
        <v>0.2</v>
      </c>
      <c r="D33" s="29" t="n">
        <v>0.2</v>
      </c>
      <c r="E33" s="30" t="n">
        <v>0.2</v>
      </c>
      <c r="F33" s="31" t="n">
        <v>0.2</v>
      </c>
      <c r="G33" s="29" t="n">
        <v>0.2</v>
      </c>
      <c r="I33" s="0" t="s">
        <v>137</v>
      </c>
    </row>
    <row r="34" customFormat="false" ht="13.8" hidden="false" customHeight="false" outlineLevel="0" collapsed="false">
      <c r="B34" s="0" t="s">
        <v>146</v>
      </c>
      <c r="C34" s="20" t="n">
        <v>2.8</v>
      </c>
      <c r="D34" s="29" t="n">
        <v>1.6</v>
      </c>
      <c r="E34" s="30" t="n">
        <v>2.8</v>
      </c>
      <c r="F34" s="31" t="n">
        <v>1.6</v>
      </c>
      <c r="G34" s="29" t="n">
        <v>1.6</v>
      </c>
      <c r="I34" s="0" t="s">
        <v>147</v>
      </c>
    </row>
    <row r="35" customFormat="false" ht="13.8" hidden="false" customHeight="false" outlineLevel="0" collapsed="false">
      <c r="B35" s="0" t="s">
        <v>148</v>
      </c>
      <c r="C35" s="20" t="n">
        <v>4.02</v>
      </c>
      <c r="D35" s="29" t="n">
        <v>0.45</v>
      </c>
      <c r="E35" s="30" t="n">
        <v>4.02</v>
      </c>
      <c r="F35" s="31" t="n">
        <v>0.45</v>
      </c>
      <c r="G35" s="29" t="n">
        <v>0.45</v>
      </c>
      <c r="I35" s="0" t="s">
        <v>147</v>
      </c>
    </row>
    <row r="36" customFormat="false" ht="13.8" hidden="false" customHeight="false" outlineLevel="0" collapsed="false">
      <c r="B36" s="0" t="s">
        <v>149</v>
      </c>
      <c r="C36" s="20" t="n">
        <v>0.9</v>
      </c>
      <c r="D36" s="29" t="n">
        <v>0.6</v>
      </c>
      <c r="E36" s="30" t="n">
        <v>0.9</v>
      </c>
      <c r="F36" s="31" t="n">
        <v>0.6</v>
      </c>
      <c r="G36" s="29" t="n">
        <v>0.6</v>
      </c>
      <c r="I36" s="0" t="s">
        <v>147</v>
      </c>
    </row>
    <row r="37" customFormat="false" ht="13.8" hidden="false" customHeight="false" outlineLevel="0" collapsed="false">
      <c r="B37" s="0" t="s">
        <v>150</v>
      </c>
      <c r="C37" s="20" t="n">
        <v>1.3</v>
      </c>
      <c r="D37" s="29" t="n">
        <v>0.72</v>
      </c>
      <c r="E37" s="30" t="n">
        <v>1.3</v>
      </c>
      <c r="F37" s="31" t="n">
        <v>0.72</v>
      </c>
      <c r="G37" s="29" t="n">
        <v>0.72</v>
      </c>
      <c r="I37" s="0" t="s">
        <v>151</v>
      </c>
      <c r="J37" s="0" t="s">
        <v>152</v>
      </c>
    </row>
    <row r="38" customFormat="false" ht="13.8" hidden="false" customHeight="false" outlineLevel="0" collapsed="false">
      <c r="B38" s="0" t="s">
        <v>153</v>
      </c>
      <c r="C38" s="25" t="n">
        <v>0.2</v>
      </c>
      <c r="D38" s="32" t="n">
        <v>0.2</v>
      </c>
      <c r="E38" s="33" t="n">
        <v>0.2</v>
      </c>
      <c r="F38" s="34" t="n">
        <v>0.2</v>
      </c>
      <c r="G38" s="32" t="n">
        <v>0.2</v>
      </c>
      <c r="I38" s="0" t="s">
        <v>154</v>
      </c>
    </row>
    <row r="39" customFormat="false" ht="13.8" hidden="false" customHeight="false" outlineLevel="0" collapsed="false">
      <c r="C39" s="20"/>
      <c r="D39" s="21"/>
      <c r="E39" s="20"/>
      <c r="F39" s="22"/>
      <c r="G39" s="21"/>
    </row>
    <row r="40" customFormat="false" ht="13.8" hidden="false" customHeight="false" outlineLevel="0" collapsed="false">
      <c r="A40" s="16" t="s">
        <v>155</v>
      </c>
      <c r="B40" s="0" t="s">
        <v>156</v>
      </c>
      <c r="C40" s="20" t="n">
        <v>0.1</v>
      </c>
      <c r="D40" s="21" t="n">
        <v>0.1</v>
      </c>
      <c r="E40" s="20" t="n">
        <v>0.1</v>
      </c>
      <c r="F40" s="22" t="n">
        <v>0.1</v>
      </c>
      <c r="G40" s="21" t="n">
        <v>0.1</v>
      </c>
      <c r="I40" s="0" t="s">
        <v>137</v>
      </c>
    </row>
    <row r="41" customFormat="false" ht="13.8" hidden="false" customHeight="false" outlineLevel="0" collapsed="false">
      <c r="B41" s="0" t="s">
        <v>157</v>
      </c>
      <c r="C41" s="20" t="n">
        <v>1.8</v>
      </c>
      <c r="D41" s="21" t="n">
        <v>0.36</v>
      </c>
      <c r="E41" s="20" t="n">
        <v>1.8</v>
      </c>
      <c r="F41" s="22" t="n">
        <v>0.36</v>
      </c>
      <c r="G41" s="21" t="n">
        <v>0.36</v>
      </c>
      <c r="I41" s="0" t="s">
        <v>137</v>
      </c>
    </row>
    <row r="42" customFormat="false" ht="13.8" hidden="false" customHeight="false" outlineLevel="0" collapsed="false">
      <c r="B42" s="0" t="s">
        <v>158</v>
      </c>
      <c r="C42" s="20" t="n">
        <v>1.8</v>
      </c>
      <c r="D42" s="21" t="n">
        <v>0.36</v>
      </c>
      <c r="E42" s="20" t="n">
        <v>1.8</v>
      </c>
      <c r="F42" s="22" t="n">
        <v>0.36</v>
      </c>
      <c r="G42" s="21" t="n">
        <v>0.36</v>
      </c>
      <c r="I42" s="0" t="s">
        <v>137</v>
      </c>
    </row>
    <row r="43" customFormat="false" ht="13.8" hidden="false" customHeight="false" outlineLevel="0" collapsed="false">
      <c r="B43" s="0" t="s">
        <v>159</v>
      </c>
      <c r="C43" s="20" t="n">
        <v>0.15</v>
      </c>
      <c r="D43" s="21" t="n">
        <v>0.15</v>
      </c>
      <c r="E43" s="20" t="n">
        <v>0.15</v>
      </c>
      <c r="F43" s="22" t="n">
        <v>0.15</v>
      </c>
      <c r="G43" s="21" t="n">
        <v>0.15</v>
      </c>
      <c r="I43" s="0" t="s">
        <v>129</v>
      </c>
      <c r="J43" s="0" t="s">
        <v>160</v>
      </c>
    </row>
    <row r="44" customFormat="false" ht="13.8" hidden="false" customHeight="false" outlineLevel="0" collapsed="false">
      <c r="C44" s="20"/>
      <c r="D44" s="21"/>
      <c r="E44" s="20"/>
      <c r="F44" s="22"/>
      <c r="G44" s="21"/>
    </row>
    <row r="45" customFormat="false" ht="13.8" hidden="false" customHeight="false" outlineLevel="0" collapsed="false">
      <c r="C45" s="20"/>
      <c r="D45" s="21"/>
      <c r="E45" s="20"/>
      <c r="F45" s="22"/>
      <c r="G45" s="21"/>
    </row>
    <row r="46" customFormat="false" ht="13.8" hidden="false" customHeight="false" outlineLevel="0" collapsed="false">
      <c r="A46" s="16" t="s">
        <v>161</v>
      </c>
      <c r="B46" s="0" t="s">
        <v>162</v>
      </c>
      <c r="C46" s="20" t="n">
        <v>0.2</v>
      </c>
      <c r="D46" s="21" t="n">
        <v>0.2</v>
      </c>
      <c r="E46" s="20" t="n">
        <v>0.2</v>
      </c>
      <c r="F46" s="22" t="n">
        <v>0.2</v>
      </c>
      <c r="G46" s="21" t="n">
        <v>0.2</v>
      </c>
      <c r="I46" s="0" t="s">
        <v>137</v>
      </c>
    </row>
    <row r="47" customFormat="false" ht="13.8" hidden="false" customHeight="false" outlineLevel="0" collapsed="false">
      <c r="B47" s="0" t="s">
        <v>163</v>
      </c>
      <c r="C47" s="20" t="n">
        <v>8</v>
      </c>
      <c r="D47" s="21" t="n">
        <v>8</v>
      </c>
      <c r="E47" s="20" t="n">
        <v>0</v>
      </c>
      <c r="F47" s="22" t="n">
        <v>0</v>
      </c>
      <c r="G47" s="21" t="n">
        <v>0</v>
      </c>
      <c r="I47" s="0" t="s">
        <v>164</v>
      </c>
    </row>
    <row r="48" customFormat="false" ht="13.8" hidden="false" customHeight="false" outlineLevel="0" collapsed="false">
      <c r="B48" s="0" t="s">
        <v>165</v>
      </c>
      <c r="C48" s="25"/>
      <c r="D48" s="26"/>
      <c r="E48" s="25"/>
      <c r="F48" s="27"/>
      <c r="G48" s="26"/>
      <c r="I48" s="0" t="s">
        <v>164</v>
      </c>
    </row>
    <row r="49" customFormat="false" ht="13.8" hidden="false" customHeight="false" outlineLevel="0" collapsed="false">
      <c r="B49" s="0" t="s">
        <v>166</v>
      </c>
      <c r="C49" s="25"/>
      <c r="D49" s="26"/>
      <c r="E49" s="25"/>
      <c r="F49" s="27"/>
      <c r="G49" s="26"/>
      <c r="I49" s="0" t="s">
        <v>164</v>
      </c>
    </row>
    <row r="50" customFormat="false" ht="13.8" hidden="false" customHeight="false" outlineLevel="0" collapsed="false">
      <c r="B50" s="0" t="s">
        <v>167</v>
      </c>
      <c r="C50" s="20" t="n">
        <v>2</v>
      </c>
      <c r="D50" s="21" t="n">
        <v>0.1</v>
      </c>
      <c r="E50" s="20" t="n">
        <v>2</v>
      </c>
      <c r="F50" s="22" t="n">
        <v>0.1</v>
      </c>
      <c r="G50" s="21" t="n">
        <v>0.1</v>
      </c>
      <c r="I50" s="0" t="s">
        <v>168</v>
      </c>
      <c r="J50" s="0" t="s">
        <v>169</v>
      </c>
    </row>
    <row r="51" customFormat="false" ht="13.8" hidden="false" customHeight="false" outlineLevel="0" collapsed="false">
      <c r="B51" s="0" t="s">
        <v>170</v>
      </c>
      <c r="C51" s="25"/>
      <c r="D51" s="26"/>
      <c r="E51" s="25"/>
      <c r="F51" s="27"/>
      <c r="G51" s="21" t="n">
        <v>0</v>
      </c>
      <c r="I51" s="35" t="s">
        <v>171</v>
      </c>
    </row>
    <row r="52" customFormat="false" ht="13.8" hidden="false" customHeight="false" outlineLevel="0" collapsed="false">
      <c r="C52" s="25"/>
      <c r="D52" s="26"/>
      <c r="E52" s="25"/>
      <c r="F52" s="27"/>
      <c r="G52" s="26"/>
    </row>
    <row r="53" customFormat="false" ht="13.8" hidden="false" customHeight="false" outlineLevel="0" collapsed="false">
      <c r="A53" s="16" t="s">
        <v>172</v>
      </c>
      <c r="C53" s="36" t="n">
        <f aca="false">SUM(C6:C51)</f>
        <v>60.2</v>
      </c>
      <c r="D53" s="37" t="n">
        <f aca="false">SUM(D6:D51)</f>
        <v>29.64</v>
      </c>
      <c r="E53" s="36" t="n">
        <f aca="false">SUM(E6:E51)</f>
        <v>52.2</v>
      </c>
      <c r="F53" s="38" t="n">
        <f aca="false">SUM(F6:F51)</f>
        <v>21.64</v>
      </c>
      <c r="G53" s="37" t="n">
        <f aca="false">SUM(G6:G51)</f>
        <v>12.44</v>
      </c>
    </row>
    <row r="58" customFormat="false" ht="13.8" hidden="false" customHeight="false" outlineLevel="0" collapsed="false">
      <c r="C58" s="0" t="s">
        <v>173</v>
      </c>
      <c r="D58" s="0" t="n">
        <f aca="false">+D28+D30+D31+D33+D34+D35+D36+D37+D38</f>
        <v>7.12</v>
      </c>
      <c r="E58" s="0" t="s">
        <v>173</v>
      </c>
      <c r="F58" s="0" t="n">
        <f aca="false">+F28+F30+F31+F33+F34+F35+F36+F37+F38</f>
        <v>7.12</v>
      </c>
      <c r="H58" s="0" t="n">
        <f aca="false">(6/D58)*60</f>
        <v>50.561797752809</v>
      </c>
    </row>
  </sheetData>
  <mergeCells count="2">
    <mergeCell ref="C4:D4"/>
    <mergeCell ref="E4:G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C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8.58984375" defaultRowHeight="13.8" zeroHeight="false" outlineLevelRow="0" outlineLevelCol="0"/>
  <cols>
    <col collapsed="false" customWidth="true" hidden="false" outlineLevel="0" max="2" min="1" style="0" width="12.6"/>
  </cols>
  <sheetData>
    <row r="3" customFormat="false" ht="13.8" hidden="false" customHeight="false" outlineLevel="0" collapsed="false">
      <c r="A3" s="16" t="s">
        <v>174</v>
      </c>
      <c r="B3" s="16" t="s">
        <v>69</v>
      </c>
      <c r="C3" s="16" t="s">
        <v>175</v>
      </c>
    </row>
    <row r="4" customFormat="false" ht="13.8" hidden="false" customHeight="false" outlineLevel="0" collapsed="false">
      <c r="A4" s="0" t="s">
        <v>176</v>
      </c>
      <c r="B4" s="0" t="n">
        <v>22</v>
      </c>
      <c r="C4" s="0" t="n">
        <v>2</v>
      </c>
    </row>
    <row r="5" customFormat="false" ht="13.8" hidden="false" customHeight="false" outlineLevel="0" collapsed="false">
      <c r="A5" s="0" t="s">
        <v>177</v>
      </c>
      <c r="B5" s="0" t="n">
        <v>22</v>
      </c>
      <c r="C5" s="0" t="n">
        <v>5</v>
      </c>
    </row>
    <row r="6" customFormat="false" ht="13.8" hidden="false" customHeight="false" outlineLevel="0" collapsed="false">
      <c r="A6" s="0" t="s">
        <v>126</v>
      </c>
      <c r="B6" s="0" t="n">
        <v>20</v>
      </c>
      <c r="C6" s="0" t="n">
        <v>5</v>
      </c>
    </row>
    <row r="7" customFormat="false" ht="13.8" hidden="false" customHeight="false" outlineLevel="0" collapsed="false">
      <c r="A7" s="0" t="s">
        <v>178</v>
      </c>
      <c r="B7" s="0" t="n">
        <v>20</v>
      </c>
      <c r="C7" s="0" t="n">
        <v>5</v>
      </c>
    </row>
    <row r="8" customFormat="false" ht="13.8" hidden="false" customHeight="false" outlineLevel="0" collapsed="false">
      <c r="A8" s="0" t="s">
        <v>179</v>
      </c>
      <c r="B8" s="0" t="n">
        <v>20</v>
      </c>
      <c r="C8" s="0" t="n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ColWidth="8.58984375" defaultRowHeight="13.8" zeroHeight="false" outlineLevelRow="0" outlineLevelCol="0"/>
  <sheetData>
    <row r="1" customFormat="false" ht="13.8" hidden="false" customHeight="false" outlineLevel="0" collapsed="false">
      <c r="A1" s="0" t="s">
        <v>180</v>
      </c>
      <c r="B1" s="0" t="n">
        <v>1100</v>
      </c>
    </row>
    <row r="2" customFormat="false" ht="13.8" hidden="false" customHeight="false" outlineLevel="0" collapsed="false">
      <c r="A2" s="0" t="s">
        <v>181</v>
      </c>
      <c r="B2" s="0" t="n">
        <v>5</v>
      </c>
      <c r="C2" s="0" t="s">
        <v>182</v>
      </c>
    </row>
    <row r="3" customFormat="false" ht="13.8" hidden="false" customHeight="false" outlineLevel="0" collapsed="false">
      <c r="A3" s="0" t="s">
        <v>183</v>
      </c>
      <c r="B3" s="0" t="n">
        <v>5.5</v>
      </c>
      <c r="C3" s="0" t="s">
        <v>184</v>
      </c>
    </row>
    <row r="4" customFormat="false" ht="13.8" hidden="false" customHeight="false" outlineLevel="0" collapsed="false">
      <c r="A4" s="0" t="s">
        <v>185</v>
      </c>
      <c r="B4" s="0" t="n">
        <v>3</v>
      </c>
      <c r="C4" s="0" t="s">
        <v>184</v>
      </c>
    </row>
    <row r="5" customFormat="false" ht="13.8" hidden="false" customHeight="false" outlineLevel="0" collapsed="false">
      <c r="A5" s="0" t="s">
        <v>186</v>
      </c>
      <c r="B5" s="0" t="n">
        <f aca="false">B1*B2/B3</f>
        <v>1000</v>
      </c>
      <c r="C5" s="0" t="s">
        <v>187</v>
      </c>
    </row>
    <row r="7" customFormat="false" ht="13.8" hidden="false" customHeight="false" outlineLevel="0" collapsed="false">
      <c r="A7" s="0" t="s">
        <v>188</v>
      </c>
      <c r="B7" s="0" t="n">
        <f aca="false">(B4/B1)^2*B5</f>
        <v>0.00743801652892562</v>
      </c>
      <c r="C7" s="0" t="s">
        <v>189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978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2019-10-14T18:33:42Z</dcterms:created>
  <dc:creator>Patrick Shine</dc:creator>
  <dc:description/>
  <dc:language>en-US</dc:language>
  <cp:lastModifiedBy/>
  <dcterms:modified xsi:type="dcterms:W3CDTF">2021-03-08T13:28:19Z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